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<sst xmlns="http://schemas.openxmlformats.org/spreadsheetml/2006/main" count="3274" uniqueCount="461">
  <si>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</si>
  <si>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</si>
  <si>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</si>
  <si>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</si>
  <si>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</si>
  <si>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</si>
  <si>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</si>
  <si>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</si>
  <si>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</si>
  <si>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</si>
  <si>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</si>
  <si>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</si>
  <si>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</si>
  <si>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</si>
  <si>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</si>
  <si>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</si>
  <si>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</si>
  <si>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</si>
  <si>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</si>
  <si>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</si>
  <si>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</si>
  <si>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</si>
  <si>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</si>
  <si>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</si>
  <si>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</si>
  <si>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</si>
  <si>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</si>
  <si>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</si>
  <si>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</si>
  <si>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</si>
  <si>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</si>
  <si>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</si>
  <si>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</si>
  <si>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</si>
  <si>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</si>
  <si>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</si>
  <si>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</si>
  <si>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</si>
  <si>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</si>
  <si>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</si>
  <si>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</si>
  <si>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</si>
  <si>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</si>
  <si>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</si>
  <si>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</si>
  <si>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</si>
  <si>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</si>
  <si>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</si>
  <si>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</si>
  <si>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</si>
  <si>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</si>
  <si>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</si>
  <si>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</si>
  <si>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</si>
  <si>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</si>
  <si>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</si>
  <si>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</si>
  <si>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</si>
  <si>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</si>
  <si>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</si>
  <si>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</si>
  <si>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</si>
  <si>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</si>
  <si>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</si>
  <si>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</si>
  <si>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</si>
  <si>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</si>
  <si>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</si>
  <si>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</si>
  <si>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</si>
  <si>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</si>
  <si>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</si>
  <si>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</si>
  <si>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</si>
  <si>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</si>
  <si>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</si>
  <si>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</si>
  <si>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</si>
  <si>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</si>
  <si>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</si>
  <si>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</si>
  <si>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</si>
  <si>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</si>
  <si>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</si>
  <si>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</si>
  <si>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</si>
  <si>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</si>
  <si>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</si>
  <si>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</si>
  <si>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</si>
  <si>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</si>
  <si>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</si>
  <si>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</si>
  <si>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</si>
  <si>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</si>
  <si>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</si>
  <si>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</si>
  <si>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</si>
  <si>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</si>
  <si>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</si>
  <si>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</si>
  <si>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</si>
  <si>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</si>
  <si>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</si>
  <si>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</si>
  <si>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</si>
  <si>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</si>
  <si>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</si>
  <si>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</si>
  <si>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</si>
  <si>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</si>
  <si>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</si>
  <si>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</si>
  <si>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</si>
  <si>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</si>
  <si>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</si>
  <si>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</si>
  <si>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</si>
  <si>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</si>
  <si>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</si>
  <si>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</si>
  <si>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</si>
  <si>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</si>
  <si>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</si>
  <si>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</si>
  <si>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</si>
  <si>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</si>
  <si>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</si>
  <si>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</si>
  <si>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</si>
  <si>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</si>
  <si>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</si>
  <si>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</si>
  <si>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</si>
  <si>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</si>
  <si>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</si>
  <si>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</si>
  <si>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</si>
  <si>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</si>
  <si>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</si>
  <si>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</si>
  <si>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</si>
  <si>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</si>
  <si>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</si>
  <si>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</si>
  <si>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</si>
  <si>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</si>
  <si>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</si>
  <si>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</si>
  <si>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</si>
  <si>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</si>
  <si>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</si>
  <si>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</si>
  <si>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</si>
  <si>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</si>
  <si>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</si>
  <si>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</si>
  <si>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</si>
  <si>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</si>
  <si>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</si>
  <si>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</si>
  <si>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</si>
  <si>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</si>
  <si>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</si>
  <si>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</si>
  <si>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</si>
  <si>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</si>
  <si>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</si>
  <si>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</si>
  <si>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</si>
  <si>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</si>
  <si>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</si>
  <si>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</si>
  <si>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</si>
  <si>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</si>
  <si>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</si>
  <si>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</si>
  <si>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</si>
  <si>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</si>
  <si>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</si>
  <si>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</si>
  <si>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</si>
  <si>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</si>
  <si>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</si>
  <si>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</si>
  <si>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</si>
  <si>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</si>
  <si>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</si>
  <si>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</si>
  <si>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</si>
  <si>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</si>
  <si>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</si>
  <si>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</si>
  <si>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</si>
  <si>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</si>
  <si>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</si>
  <si>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</si>
  <si>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</si>
  <si>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</si>
  <si>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</si>
  <si>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</si>
  <si>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</si>
  <si>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</si>
  <si>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</si>
  <si>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</si>
  <si>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</si>
  <si>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</si>
  <si>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</si>
  <si>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</si>
  <si>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</si>
  <si>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</si>
  <si>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</si>
  <si>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</si>
  <si>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</si>
  <si>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</si>
  <si>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</si>
  <si>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</si>
  <si>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</si>
  <si>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</si>
  <si>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</si>
  <si>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</si>
  <si>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</si>
  <si>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</si>
  <si>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</si>
  <si>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</si>
  <si>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</si>
  <si>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</si>
  <si>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</si>
  <si>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</si>
  <si>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</si>
  <si>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</si>
  <si>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</si>
  <si>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</si>
  <si>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</si>
  <si>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</si>
  <si>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</si>
  <si>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</si>
  <si>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</si>
  <si>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</si>
  <si>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</si>
  <si>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</si>
  <si>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</si>
  <si>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</si>
  <si>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</si>
  <si>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</si>
  <si>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</si>
  <si>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</si>
  <si>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</si>
  <si>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</si>
  <si>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</si>
  <si>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</si>
  <si>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</si>
  <si>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</si>
  <si>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</si>
  <si>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</si>
  <si>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</si>
  <si>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</si>
  <si>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</si>
  <si>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</si>
  <si>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</si>
  <si>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</si>
  <si>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</si>
  <si>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</si>
  <si>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</si>
  <si>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</si>
  <si>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</si>
  <si>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</si>
  <si>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</si>
  <si>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</si>
  <si>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</si>
  <si>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</si>
  <si>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</si>
  <si>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</si>
  <si>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</si>
  <si>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</si>
  <si>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</si>
  <si>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</si>
  <si>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</si>
  <si>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</si>
  <si>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</si>
  <si>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</si>
  <si>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</si>
  <si>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</si>
  <si>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</si>
  <si>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</si>
  <si>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</si>
  <si>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</si>
  <si>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</si>
  <si>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</si>
  <si>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</si>
  <si>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</si>
  <si>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</si>
  <si>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</si>
  <si>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</si>
  <si>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</si>
  <si>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</si>
  <si>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</si>
  <si>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</si>
  <si>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</si>
  <si>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</si>
  <si>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</si>
  <si>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</si>
  <si>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</si>
  <si>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</si>
  <si>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</si>
  <si>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</si>
  <si>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</si>
  <si>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</si>
  <si>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</si>
  <si>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</si>
  <si>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</si>
  <si>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</si>
  <si>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</si>
  <si>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</si>
  <si>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</si>
  <si>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</si>
  <si>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</si>
  <si>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</si>
  <si>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</si>
  <si>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</si>
  <si>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</si>
  <si>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</si>
  <si>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</si>
  <si>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</si>
  <si>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</si>
  <si>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</si>
  <si>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</si>
  <si>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</si>
  <si>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</si>
  <si>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</si>
  <si>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</si>
  <si>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</si>
  <si>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</si>
  <si>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</si>
  <si>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</si>
  <si>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</si>
  <si>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</si>
  <si>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</si>
  <si>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</si>
  <si>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</si>
  <si>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</si>
  <si>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</si>
  <si>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</si>
  <si>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</si>
  <si>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</si>
  <si>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</si>
  <si>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</si>
  <si>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</si>
  <si>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</si>
  <si>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</si>
  <si>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</si>
  <si>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</si>
  <si>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</si>
  <si>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</si>
  <si>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</si>
  <si>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</si>
  <si>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</si>
  <si>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</si>
  <si>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</si>
  <si>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</si>
  <si>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</si>
  <si>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</si>
  <si>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</si>
  <si>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</si>
  <si>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</si>
  <si>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</si>
  <si>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</si>
  <si>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</si>
  <si>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</si>
  <si>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</si>
  <si>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</si>
  <si>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</si>
  <si>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</si>
  <si>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</si>
  <si>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</si>
  <si>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</si>
  <si>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</si>
  <si>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</si>
  <si>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</si>
  <si>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</si>
  <si>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</si>
  <si>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</si>
  <si>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</si>
  <si>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</si>
  <si>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</si>
  <si>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</si>
  <si>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</si>
  <si>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</si>
  <si>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</si>
  <si>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</si>
  <si>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</si>
  <si>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</si>
  <si>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</si>
  <si>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</si>
  <si>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</si>
  <si>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</si>
  <si>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</si>
  <si>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</si>
  <si>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</si>
  <si>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</si>
  <si>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</si>
  <si>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</si>
  <si>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</si>
  <si>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</si>
  <si>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</si>
  <si>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</si>
  <si>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</si>
  <si>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</si>
  <si>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</si>
  <si>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</si>
  <si>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</si>
  <si>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</si>
  <si>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</si>
  <si>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</si>
  <si>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</si>
  <si>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</si>
  <si>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</si>
  <si>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</si>
  <si>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</si>
  <si>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</si>
  <si>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</si>
  <si>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</si>
  <si>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</si>
  <si>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</si>
  <si>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</si>
  <si>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</si>
  <si>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</si>
  <si>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</si>
  <si>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</si>
  <si>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</si>
  <si>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</si>
  <si>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</si>
  <si>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</si>
  <si>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</si>
  <si>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</si>
  <si>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</si>
  <si>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</si>
  <si>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</si>
  <si>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</si>
  <si>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</si>
  <si>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</si>
  <si>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</si>
  <si>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</si>
  <si>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</si>
  <si>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</si>
  <si>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</si>
  <si>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</si>
  <si>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</si>
  <si>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</si>
  <si>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</si>
  <si>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</si>
  <si>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</si>
  <si>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横浜市鶴見区大黒町10番1号</t>
    <phoneticPr fontId="3"/>
  </si>
  <si>
    <t>三菱ケミカル株式会社関東事業所鶴見地区
鶴見企画管理部長　　西島　勝昌</t>
    <phoneticPr fontId="3"/>
  </si>
  <si>
    <t>三菱ケミカル株式会社　関東事業所　鶴見地区</t>
    <phoneticPr fontId="3"/>
  </si>
  <si>
    <t>横浜市鶴見区大黒町１０番１号</t>
    <phoneticPr fontId="3"/>
  </si>
  <si>
    <t>045-501-1241</t>
    <phoneticPr fontId="3"/>
  </si>
  <si>
    <t>横浜市長</t>
    <phoneticPr fontId="3"/>
  </si>
  <si>
    <t>Ｅ16－化学工業</t>
    <phoneticPr fontId="3"/>
  </si>
  <si>
    <t>163  有機化学工業製品製造業</t>
    <phoneticPr fontId="3"/>
  </si>
  <si>
    <t>令和   6 年   6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</si>
</sst>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4" zoomScaleNormal="100" zoomScaleSheetLayoutView="100"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2036</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458</v>
      </c>
      <c r="G52" s="611"/>
      <c r="H52" s="611"/>
      <c r="I52" s="611"/>
      <c r="J52" s="36" t="s">
        <v>47</v>
      </c>
      <c r="K52" s="36"/>
      <c r="L52" s="612" t="s">
        <v>459</v>
      </c>
      <c r="M52" s="612"/>
      <c r="N52" s="613"/>
      <c r="O52" s="614"/>
    </row>
    <row r="53" spans="3:21" ht="22.5" customHeight="1" x14ac:dyDescent="0.15">
      <c r="C53" s="361"/>
      <c r="D53" s="457" t="s">
        <v>19</v>
      </c>
      <c r="E53" s="478" t="s">
        <v>365</v>
      </c>
      <c r="F53" s="615" t="s">
        <v>366</v>
      </c>
      <c r="G53" s="616"/>
      <c r="H53" s="617"/>
      <c r="I53" s="615" t="s">
        <v>367</v>
      </c>
      <c r="J53" s="618"/>
      <c r="K53" s="619"/>
      <c r="L53" s="620">
        <v>10112.1</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210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5411.5</v>
      </c>
      <c r="I63" s="293" t="s">
        <v>4</v>
      </c>
      <c r="J63" s="594" t="s">
        <v>324</v>
      </c>
      <c r="K63" s="595"/>
      <c r="L63" s="596"/>
      <c r="M63" s="592">
        <f>+別紙!AA14</f>
        <v>289.5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236.89999999999998</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289.5</v>
      </c>
      <c r="N65" s="593"/>
      <c r="O65" s="460" t="s">
        <v>4</v>
      </c>
      <c r="P65" s="175"/>
      <c r="Q65" s="176"/>
      <c r="R65" s="176"/>
      <c r="S65" s="176"/>
    </row>
    <row r="66" spans="1:48" ht="24.75" customHeight="1" x14ac:dyDescent="0.15">
      <c r="C66" s="488"/>
      <c r="D66" s="579" t="s">
        <v>303</v>
      </c>
      <c r="E66" s="580"/>
      <c r="F66" s="580"/>
      <c r="G66" s="581"/>
      <c r="H66" s="462">
        <f>+別紙!AA12</f>
        <v>5122</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Y24" sqref="Y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2813.1000000000004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80.900000000000006</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2749.3</v>
      </c>
      <c r="Q18" s="681"/>
      <c r="R18" s="681"/>
      <c r="S18" s="681"/>
      <c r="T18" s="62" t="s">
        <v>13</v>
      </c>
      <c r="U18"/>
      <c r="V18" s="300"/>
      <c r="W18"/>
      <c r="X18" s="211"/>
      <c r="Y18" s="674">
        <f>+ROUND(AH9,1)+ROUND(AH12,1)+ROUND(AH15,1)+AH18</f>
        <v>80.900000000000006</v>
      </c>
      <c r="Z18" s="675"/>
      <c r="AA18" s="675"/>
      <c r="AB18" s="62" t="s">
        <v>4</v>
      </c>
      <c r="AC18" s="210"/>
      <c r="AD18" s="210"/>
      <c r="AE18" s="653"/>
      <c r="AH18" s="658">
        <f>+ROUND(AO18,1)+ROUND(AO21,1)</f>
        <v>80.900000000000006</v>
      </c>
      <c r="AI18" s="645"/>
      <c r="AJ18" s="645"/>
      <c r="AK18" s="645"/>
      <c r="AL18" s="54" t="s">
        <v>13</v>
      </c>
      <c r="AM18" s="65"/>
      <c r="AO18" s="327">
        <f>+ROUND(AU16,1)+ROUND(AU17,1)+ROUND(AU18,1)</f>
        <v>80.900000000000006</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2668.4</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5338</v>
      </c>
      <c r="E24" s="655"/>
      <c r="F24" s="655"/>
      <c r="G24" s="212" t="s">
        <v>198</v>
      </c>
      <c r="H24" s="644">
        <f>+F12</f>
        <v>2813.1000000000004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144.69999999999999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5122</v>
      </c>
      <c r="E27" s="655"/>
      <c r="F27" s="655"/>
      <c r="G27" s="212" t="s">
        <v>198</v>
      </c>
      <c r="H27" s="644">
        <f>+Y21</f>
        <v>2668.4</v>
      </c>
      <c r="I27" s="645"/>
      <c r="J27" s="212" t="s">
        <v>198</v>
      </c>
      <c r="M27" s="653"/>
      <c r="P27" s="658">
        <f>+R30+ROUND(R33,1)</f>
        <v>63.8</v>
      </c>
      <c r="Q27" s="704"/>
      <c r="R27" s="704"/>
      <c r="S27" s="704"/>
      <c r="T27" s="54" t="s">
        <v>38</v>
      </c>
      <c r="U27" s="74"/>
      <c r="V27" s="74"/>
      <c r="Y27" s="72" t="s">
        <v>39</v>
      </c>
      <c r="Z27" s="75"/>
      <c r="AH27" s="63"/>
      <c r="AI27" s="63"/>
      <c r="AJ27" s="63"/>
      <c r="AK27" s="63"/>
      <c r="AL27" s="674">
        <f>+AH18+P27</f>
        <v>144.69999999999999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63.8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216</v>
      </c>
      <c r="E29" s="655"/>
      <c r="F29" s="655"/>
      <c r="G29" s="212" t="s">
        <v>198</v>
      </c>
      <c r="H29" s="644">
        <f>+AL27</f>
        <v>144.69999999999999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210</v>
      </c>
      <c r="E30" s="655"/>
      <c r="F30" s="655"/>
      <c r="G30" s="212" t="s">
        <v>198</v>
      </c>
      <c r="H30" s="644">
        <f>+AL30</f>
        <v>144.69999999999999</v>
      </c>
      <c r="I30" s="645"/>
      <c r="J30" s="212" t="s">
        <v>198</v>
      </c>
      <c r="M30" s="653"/>
      <c r="P30" s="66"/>
      <c r="R30" s="658">
        <f>+ROUND(AA28,1)+ROUND(AA29,1)+ROUND(AA30,1)</f>
        <v>63.8</v>
      </c>
      <c r="S30" s="704"/>
      <c r="T30" s="704"/>
      <c r="U30" s="704"/>
      <c r="V30" s="54" t="s">
        <v>16</v>
      </c>
      <c r="Y30" s="659" t="s">
        <v>186</v>
      </c>
      <c r="Z30" s="660"/>
      <c r="AA30" s="700"/>
      <c r="AB30" s="701"/>
      <c r="AC30" s="701"/>
      <c r="AD30" s="701"/>
      <c r="AE30" s="701"/>
      <c r="AF30" s="54" t="s">
        <v>13</v>
      </c>
      <c r="AL30" s="677">
        <v>144.69999999999999</v>
      </c>
      <c r="AM30" s="678"/>
      <c r="AN30" s="678"/>
      <c r="AO30" s="678"/>
      <c r="AP30" s="62" t="s">
        <v>13</v>
      </c>
      <c r="AS30" s="696"/>
      <c r="AT30" s="693"/>
      <c r="AU30" s="693"/>
      <c r="AV30" s="694"/>
      <c r="AW30" s="503"/>
    </row>
    <row r="31" spans="2:49" ht="27" customHeight="1" thickTop="1" thickBot="1" x14ac:dyDescent="0.2">
      <c r="B31" s="631" t="s">
        <v>226</v>
      </c>
      <c r="C31" s="632"/>
      <c r="D31" s="655">
        <v>216</v>
      </c>
      <c r="E31" s="655"/>
      <c r="F31" s="655"/>
      <c r="G31" s="212" t="s">
        <v>198</v>
      </c>
      <c r="H31" s="644">
        <f>+AS24</f>
        <v>144.69999999999999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23.3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v>
      </c>
      <c r="E24" s="655"/>
      <c r="F24" s="655"/>
      <c r="G24" s="212" t="s">
        <v>198</v>
      </c>
      <c r="H24" s="644">
        <f>+F12</f>
        <v>23.3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23.3</v>
      </c>
      <c r="Q27" s="704"/>
      <c r="R27" s="704"/>
      <c r="S27" s="704"/>
      <c r="T27" s="54" t="s">
        <v>38</v>
      </c>
      <c r="U27" s="74"/>
      <c r="V27" s="74"/>
      <c r="Y27" s="72" t="s">
        <v>39</v>
      </c>
      <c r="Z27" s="75"/>
      <c r="AH27" s="63"/>
      <c r="AI27" s="63"/>
      <c r="AJ27" s="63"/>
      <c r="AK27" s="63"/>
      <c r="AL27" s="674">
        <f>+AH18+P27</f>
        <v>23.3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v>
      </c>
      <c r="E29" s="655"/>
      <c r="F29" s="655"/>
      <c r="G29" s="212" t="s">
        <v>198</v>
      </c>
      <c r="H29" s="644">
        <f>+AL27</f>
        <v>23.3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14</v>
      </c>
      <c r="E30" s="655"/>
      <c r="F30" s="655"/>
      <c r="G30" s="212" t="s">
        <v>198</v>
      </c>
      <c r="H30" s="644">
        <f>+AL30</f>
        <v>23.3</v>
      </c>
      <c r="I30" s="645"/>
      <c r="J30" s="212" t="s">
        <v>198</v>
      </c>
      <c r="M30" s="653"/>
      <c r="P30" s="66"/>
      <c r="R30" s="658">
        <f>+ROUND(AA28,1)+ROUND(AA29,1)+ROUND(AA30,1)</f>
        <v>23.3</v>
      </c>
      <c r="S30" s="704"/>
      <c r="T30" s="704"/>
      <c r="U30" s="704"/>
      <c r="V30" s="54" t="s">
        <v>16</v>
      </c>
      <c r="Y30" s="659" t="s">
        <v>186</v>
      </c>
      <c r="Z30" s="660"/>
      <c r="AA30" s="700"/>
      <c r="AB30" s="701"/>
      <c r="AC30" s="701"/>
      <c r="AD30" s="701"/>
      <c r="AE30" s="701"/>
      <c r="AF30" s="54" t="s">
        <v>13</v>
      </c>
      <c r="AL30" s="677">
        <v>23.3</v>
      </c>
      <c r="AM30" s="678"/>
      <c r="AN30" s="678"/>
      <c r="AO30" s="678"/>
      <c r="AP30" s="62" t="s">
        <v>13</v>
      </c>
      <c r="AS30" s="696"/>
      <c r="AT30" s="693"/>
      <c r="AU30" s="693"/>
      <c r="AV30" s="694"/>
      <c r="AW30" s="503"/>
    </row>
    <row r="31" spans="2:49" ht="27" customHeight="1" thickTop="1" thickBot="1" x14ac:dyDescent="0.2">
      <c r="B31" s="631" t="s">
        <v>226</v>
      </c>
      <c r="C31" s="632"/>
      <c r="D31" s="655">
        <v>14</v>
      </c>
      <c r="E31" s="655"/>
      <c r="F31" s="655"/>
      <c r="G31" s="212" t="s">
        <v>198</v>
      </c>
      <c r="H31" s="644">
        <f>+AS24</f>
        <v>23.3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0.7</v>
      </c>
      <c r="E24" s="655"/>
      <c r="F24" s="655"/>
      <c r="G24" s="212" t="s">
        <v>198</v>
      </c>
      <c r="H24" s="644">
        <f>+F12</f>
        <v>0.7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0.7</v>
      </c>
      <c r="Q27" s="704"/>
      <c r="R27" s="704"/>
      <c r="S27" s="704"/>
      <c r="T27" s="54" t="s">
        <v>38</v>
      </c>
      <c r="U27" s="74"/>
      <c r="V27" s="74"/>
      <c r="Y27" s="72" t="s">
        <v>39</v>
      </c>
      <c r="Z27" s="75"/>
      <c r="AH27" s="63"/>
      <c r="AI27" s="63"/>
      <c r="AJ27" s="63"/>
      <c r="AK27" s="63"/>
      <c r="AL27" s="674">
        <f>+AH18+P27</f>
        <v>0.7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0.7</v>
      </c>
      <c r="E29" s="655"/>
      <c r="F29" s="655"/>
      <c r="G29" s="212" t="s">
        <v>198</v>
      </c>
      <c r="H29" s="644">
        <f>+AL27</f>
        <v>0.7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0.7</v>
      </c>
      <c r="E30" s="655"/>
      <c r="F30" s="655"/>
      <c r="G30" s="212" t="s">
        <v>198</v>
      </c>
      <c r="H30" s="644">
        <f>+AL30</f>
        <v>0.7</v>
      </c>
      <c r="I30" s="645"/>
      <c r="J30" s="212" t="s">
        <v>198</v>
      </c>
      <c r="M30" s="653"/>
      <c r="P30" s="66"/>
      <c r="R30" s="658">
        <f>+ROUND(AA28,1)+ROUND(AA29,1)+ROUND(AA30,1)</f>
        <v>0.7</v>
      </c>
      <c r="S30" s="704"/>
      <c r="T30" s="704"/>
      <c r="U30" s="704"/>
      <c r="V30" s="54" t="s">
        <v>16</v>
      </c>
      <c r="Y30" s="659" t="s">
        <v>186</v>
      </c>
      <c r="Z30" s="660"/>
      <c r="AA30" s="700"/>
      <c r="AB30" s="701"/>
      <c r="AC30" s="701"/>
      <c r="AD30" s="701"/>
      <c r="AE30" s="701"/>
      <c r="AF30" s="54" t="s">
        <v>13</v>
      </c>
      <c r="AL30" s="677">
        <v>0.7</v>
      </c>
      <c r="AM30" s="678"/>
      <c r="AN30" s="678"/>
      <c r="AO30" s="678"/>
      <c r="AP30" s="62" t="s">
        <v>13</v>
      </c>
      <c r="AS30" s="696"/>
      <c r="AT30" s="693"/>
      <c r="AU30" s="693"/>
      <c r="AV30" s="694"/>
      <c r="AW30" s="503"/>
    </row>
    <row r="31" spans="2:49" ht="27" customHeight="1" thickTop="1" thickBot="1" x14ac:dyDescent="0.2">
      <c r="B31" s="631" t="s">
        <v>226</v>
      </c>
      <c r="C31" s="632"/>
      <c r="D31" s="655">
        <v>0.7</v>
      </c>
      <c r="E31" s="655"/>
      <c r="F31" s="655"/>
      <c r="G31" s="212" t="s">
        <v>198</v>
      </c>
      <c r="H31" s="644">
        <f>+AS24</f>
        <v>0.7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0"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0.8</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0.8</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0.1</v>
      </c>
      <c r="E30" s="655"/>
      <c r="F30" s="655"/>
      <c r="G30" s="212" t="s">
        <v>198</v>
      </c>
      <c r="H30" s="644">
        <f>+AL30</f>
        <v>0.1</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v>0.1</v>
      </c>
      <c r="AM30" s="678"/>
      <c r="AN30" s="678"/>
      <c r="AO30" s="678"/>
      <c r="AP30" s="62" t="s">
        <v>13</v>
      </c>
      <c r="AS30" s="696"/>
      <c r="AT30" s="693"/>
      <c r="AU30" s="693"/>
      <c r="AV30" s="694"/>
      <c r="AW30" s="503"/>
    </row>
    <row r="31" spans="2:49" ht="27" customHeight="1" thickTop="1" thickBot="1" x14ac:dyDescent="0.2">
      <c r="B31" s="631" t="s">
        <v>226</v>
      </c>
      <c r="C31" s="632"/>
      <c r="D31" s="655">
        <v>0.8</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31</v>
      </c>
      <c r="E24" s="655"/>
      <c r="F24" s="655"/>
      <c r="G24" s="212" t="s">
        <v>198</v>
      </c>
      <c r="H24" s="644">
        <f>+F12</f>
        <v>30.4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30.4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30.4</v>
      </c>
      <c r="Q27" s="704"/>
      <c r="R27" s="704"/>
      <c r="S27" s="704"/>
      <c r="T27" s="54" t="s">
        <v>38</v>
      </c>
      <c r="U27" s="74"/>
      <c r="V27" s="74"/>
      <c r="Y27" s="72" t="s">
        <v>39</v>
      </c>
      <c r="Z27" s="75"/>
      <c r="AH27" s="63"/>
      <c r="AI27" s="63"/>
      <c r="AJ27" s="63"/>
      <c r="AK27" s="63"/>
      <c r="AL27" s="674">
        <f>+AH18+P27</f>
        <v>30.4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30.4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31</v>
      </c>
      <c r="E29" s="655"/>
      <c r="F29" s="655"/>
      <c r="G29" s="212" t="s">
        <v>198</v>
      </c>
      <c r="H29" s="644">
        <f>+AL27</f>
        <v>30.4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9</v>
      </c>
      <c r="E30" s="655"/>
      <c r="F30" s="655"/>
      <c r="G30" s="212" t="s">
        <v>198</v>
      </c>
      <c r="H30" s="644">
        <f>+AL30</f>
        <v>11</v>
      </c>
      <c r="I30" s="645"/>
      <c r="J30" s="212" t="s">
        <v>198</v>
      </c>
      <c r="M30" s="653"/>
      <c r="P30" s="66"/>
      <c r="R30" s="658">
        <f>+ROUND(AA28,1)+ROUND(AA29,1)+ROUND(AA30,1)</f>
        <v>30.4</v>
      </c>
      <c r="S30" s="704"/>
      <c r="T30" s="704"/>
      <c r="U30" s="704"/>
      <c r="V30" s="54" t="s">
        <v>16</v>
      </c>
      <c r="Y30" s="659" t="s">
        <v>186</v>
      </c>
      <c r="Z30" s="660"/>
      <c r="AA30" s="700"/>
      <c r="AB30" s="701"/>
      <c r="AC30" s="701"/>
      <c r="AD30" s="701"/>
      <c r="AE30" s="701"/>
      <c r="AF30" s="54" t="s">
        <v>13</v>
      </c>
      <c r="AL30" s="677">
        <v>11</v>
      </c>
      <c r="AM30" s="678"/>
      <c r="AN30" s="678"/>
      <c r="AO30" s="678"/>
      <c r="AP30" s="62" t="s">
        <v>13</v>
      </c>
      <c r="AS30" s="696"/>
      <c r="AT30" s="693"/>
      <c r="AU30" s="693"/>
      <c r="AV30" s="694"/>
      <c r="AW30" s="503"/>
    </row>
    <row r="31" spans="2:49" ht="27" customHeight="1" thickTop="1" thickBot="1" x14ac:dyDescent="0.2">
      <c r="B31" s="631" t="s">
        <v>226</v>
      </c>
      <c r="C31" s="632"/>
      <c r="D31" s="655">
        <v>31</v>
      </c>
      <c r="E31" s="655"/>
      <c r="F31" s="655"/>
      <c r="G31" s="212" t="s">
        <v>198</v>
      </c>
      <c r="H31" s="644">
        <f>+AS24</f>
        <v>30.4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1.5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v>
      </c>
      <c r="Q27" s="704"/>
      <c r="R27" s="704"/>
      <c r="S27" s="704"/>
      <c r="T27" s="54" t="s">
        <v>38</v>
      </c>
      <c r="U27" s="74"/>
      <c r="V27" s="74"/>
      <c r="Y27" s="72" t="s">
        <v>39</v>
      </c>
      <c r="Z27" s="75"/>
      <c r="AH27" s="63"/>
      <c r="AI27" s="63"/>
      <c r="AJ27" s="63"/>
      <c r="AK27" s="63"/>
      <c r="AL27" s="674">
        <f>+AH18+P27</f>
        <v>1.5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1.5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1.5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16.5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19</v>
      </c>
      <c r="E24" s="655"/>
      <c r="F24" s="655"/>
      <c r="G24" s="212" t="s">
        <v>198</v>
      </c>
      <c r="H24" s="644">
        <f>+F12</f>
        <v>16.5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16.5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16.5</v>
      </c>
      <c r="Q27" s="704"/>
      <c r="R27" s="704"/>
      <c r="S27" s="704"/>
      <c r="T27" s="54" t="s">
        <v>38</v>
      </c>
      <c r="U27" s="74"/>
      <c r="V27" s="74"/>
      <c r="Y27" s="72" t="s">
        <v>39</v>
      </c>
      <c r="Z27" s="75"/>
      <c r="AH27" s="63"/>
      <c r="AI27" s="63"/>
      <c r="AJ27" s="63"/>
      <c r="AK27" s="63"/>
      <c r="AL27" s="674">
        <f>+AH18+P27</f>
        <v>16.5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16.5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19</v>
      </c>
      <c r="E29" s="655"/>
      <c r="F29" s="655"/>
      <c r="G29" s="212" t="s">
        <v>198</v>
      </c>
      <c r="H29" s="644">
        <f>+AL27</f>
        <v>16.5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0.1</v>
      </c>
      <c r="E30" s="655"/>
      <c r="F30" s="655"/>
      <c r="G30" s="212" t="s">
        <v>198</v>
      </c>
      <c r="H30" s="644">
        <f>+AL30</f>
        <v>1</v>
      </c>
      <c r="I30" s="645"/>
      <c r="J30" s="212" t="s">
        <v>198</v>
      </c>
      <c r="M30" s="653"/>
      <c r="P30" s="66"/>
      <c r="R30" s="658">
        <f>+ROUND(AA28,1)+ROUND(AA29,1)+ROUND(AA30,1)</f>
        <v>16.5</v>
      </c>
      <c r="S30" s="704"/>
      <c r="T30" s="704"/>
      <c r="U30" s="704"/>
      <c r="V30" s="54" t="s">
        <v>16</v>
      </c>
      <c r="Y30" s="659" t="s">
        <v>186</v>
      </c>
      <c r="Z30" s="660"/>
      <c r="AA30" s="700"/>
      <c r="AB30" s="701"/>
      <c r="AC30" s="701"/>
      <c r="AD30" s="701"/>
      <c r="AE30" s="701"/>
      <c r="AF30" s="54" t="s">
        <v>13</v>
      </c>
      <c r="AL30" s="677">
        <v>1</v>
      </c>
      <c r="AM30" s="678"/>
      <c r="AN30" s="678"/>
      <c r="AO30" s="678"/>
      <c r="AP30" s="62" t="s">
        <v>13</v>
      </c>
      <c r="AS30" s="696"/>
      <c r="AT30" s="693"/>
      <c r="AU30" s="693"/>
      <c r="AV30" s="694"/>
      <c r="AW30" s="503"/>
    </row>
    <row r="31" spans="2:49" ht="27" customHeight="1" thickTop="1" thickBot="1" x14ac:dyDescent="0.2">
      <c r="B31" s="631" t="s">
        <v>226</v>
      </c>
      <c r="C31" s="632"/>
      <c r="D31" s="655">
        <v>19</v>
      </c>
      <c r="E31" s="655"/>
      <c r="F31" s="655"/>
      <c r="G31" s="212" t="s">
        <v>198</v>
      </c>
      <c r="H31" s="644">
        <f>+AS24</f>
        <v>16.5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8.8000000000000007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v>
      </c>
      <c r="E24" s="655"/>
      <c r="F24" s="655"/>
      <c r="G24" s="212" t="s">
        <v>198</v>
      </c>
      <c r="H24" s="644">
        <f>+F12</f>
        <v>8.8000000000000007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8.8000000000000007</v>
      </c>
      <c r="Q27" s="704"/>
      <c r="R27" s="704"/>
      <c r="S27" s="704"/>
      <c r="T27" s="54" t="s">
        <v>38</v>
      </c>
      <c r="U27" s="74"/>
      <c r="V27" s="74"/>
      <c r="Y27" s="72" t="s">
        <v>39</v>
      </c>
      <c r="Z27" s="75"/>
      <c r="AH27" s="63"/>
      <c r="AI27" s="63"/>
      <c r="AJ27" s="63"/>
      <c r="AK27" s="63"/>
      <c r="AL27" s="674">
        <f>+AH18+P27</f>
        <v>8.8000000000000007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v>
      </c>
      <c r="E29" s="655"/>
      <c r="F29" s="655"/>
      <c r="G29" s="212" t="s">
        <v>198</v>
      </c>
      <c r="H29" s="644">
        <f>+AL27</f>
        <v>8.8000000000000007</v>
      </c>
      <c r="I29" s="645"/>
      <c r="J29" s="212" t="s">
        <v>198</v>
      </c>
      <c r="M29" s="653"/>
      <c r="P29" s="66"/>
      <c r="Q29" s="158"/>
      <c r="R29" s="61" t="s">
        <v>183</v>
      </c>
      <c r="S29" s="699" t="s">
        <v>33</v>
      </c>
      <c r="T29" s="702"/>
      <c r="U29" s="702"/>
      <c r="V29" s="703"/>
      <c r="W29" s="58"/>
      <c r="X29" s="76"/>
      <c r="Y29" s="659" t="s">
        <v>258</v>
      </c>
      <c r="Z29" s="660"/>
      <c r="AA29" s="700">
        <v>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v>
      </c>
      <c r="E30" s="655"/>
      <c r="F30" s="655"/>
      <c r="G30" s="212" t="s">
        <v>198</v>
      </c>
      <c r="H30" s="644">
        <f>+AL30</f>
        <v>7.8</v>
      </c>
      <c r="I30" s="645"/>
      <c r="J30" s="212" t="s">
        <v>198</v>
      </c>
      <c r="M30" s="653"/>
      <c r="P30" s="66"/>
      <c r="R30" s="658">
        <f>+ROUND(AA28,1)+ROUND(AA29,1)+ROUND(AA30,1)</f>
        <v>8.8000000000000007</v>
      </c>
      <c r="S30" s="704"/>
      <c r="T30" s="704"/>
      <c r="U30" s="704"/>
      <c r="V30" s="54" t="s">
        <v>16</v>
      </c>
      <c r="Y30" s="659" t="s">
        <v>186</v>
      </c>
      <c r="Z30" s="660"/>
      <c r="AA30" s="700"/>
      <c r="AB30" s="701"/>
      <c r="AC30" s="701"/>
      <c r="AD30" s="701"/>
      <c r="AE30" s="701"/>
      <c r="AF30" s="54" t="s">
        <v>13</v>
      </c>
      <c r="AL30" s="677">
        <v>7.8</v>
      </c>
      <c r="AM30" s="678"/>
      <c r="AN30" s="678"/>
      <c r="AO30" s="678"/>
      <c r="AP30" s="62" t="s">
        <v>13</v>
      </c>
      <c r="AS30" s="696"/>
      <c r="AT30" s="693"/>
      <c r="AU30" s="693"/>
      <c r="AV30" s="694"/>
      <c r="AW30" s="503"/>
    </row>
    <row r="31" spans="2:49" ht="27" customHeight="1" thickTop="1" thickBot="1" x14ac:dyDescent="0.2">
      <c r="B31" s="631" t="s">
        <v>226</v>
      </c>
      <c r="C31" s="632"/>
      <c r="D31" s="655">
        <v>7</v>
      </c>
      <c r="E31" s="655"/>
      <c r="F31" s="655"/>
      <c r="G31" s="212" t="s">
        <v>198</v>
      </c>
      <c r="H31" s="644">
        <f>+AS24</f>
        <v>7.8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三菱ケミカル株式会社　関東事業所　鶴見地区</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T19" sqref="T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三菱ケミカル株式会社　関東事業所　鶴見地区</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5338</v>
      </c>
      <c r="I9" s="393">
        <f>IF(OR(ｳ.廃油!D24&gt;0,ｳ.廃油!D24&lt;0),ｳ.廃油!D24,IF(I$19&gt;0,"0",0))</f>
        <v>14</v>
      </c>
      <c r="J9" s="393">
        <f>IF(OR(ｴ.廃酸!$D24&gt;0,ｴ.廃酸!$D24&lt;0),ｴ.廃酸!D24,IF(J$19&gt;0,"0",0))</f>
        <v>0.7</v>
      </c>
      <c r="K9" s="393">
        <f>IF(OR(ｵ.廃ｱﾙｶﾘ!$D24&gt;0,ｵ.廃ｱﾙｶﾘ!$D24&lt;0),ｵ.廃ｱﾙｶﾘ!D24,IF(K$19&gt;0,"0",0))</f>
        <v>0.8</v>
      </c>
      <c r="L9" s="393">
        <f>IF(OR(ｶ.廃ﾌﾟﾗ類!D24&gt;0,ｶ.廃ﾌﾟﾗ類!D24&lt;0),ｶ.廃ﾌﾟﾗ類!D24,IF(L$19&gt;0,"0",0))</f>
        <v>31</v>
      </c>
      <c r="M9" s="393">
        <f>IF(OR(ｷ.紙くず!D24&gt;0,ｷ.紙くず!D24&lt;0),ｷ.紙くず!D24,IF(M$19&gt;0,"0",0))</f>
        <v>0</v>
      </c>
      <c r="N9" s="393">
        <f>IF(OR(ｸ.木くず!D24&gt;0,ｸ.木くず!D24&lt;0),ｸ.木くず!D24,IF(N$19&gt;0,"0",0))</f>
        <v>1</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19</v>
      </c>
      <c r="T9" s="393">
        <f>IF(OR(ｾ.ｶﾞﾗｽ･ｺﾝｸﾘ･陶磁器くず!D24&gt;0,ｾ.ｶﾞﾗｽ･ｺﾝｸﾘ･陶磁器くず!D24&lt;0),ｾ.ｶﾞﾗｽ･ｺﾝｸﾘ･陶磁器くず!D24,IF(T$19&gt;0,"0",0))</f>
        <v>7</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5411.5</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5122</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5122</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216</v>
      </c>
      <c r="I14" s="399">
        <f>IF(OR(ｳ.廃油!D29&gt;0,ｳ.廃油!D29&lt;0),ｳ.廃油!D29,IF(I$19&gt;0,"0",0))</f>
        <v>14</v>
      </c>
      <c r="J14" s="399">
        <f>IF(OR(ｴ.廃酸!$D29&gt;0,ｴ.廃酸!$D29&lt;0),ｴ.廃酸!D29,IF(J$19&gt;0,"0",0))</f>
        <v>0.7</v>
      </c>
      <c r="K14" s="399">
        <f>IF(OR(ｵ.廃ｱﾙｶﾘ!$D29&gt;0,ｵ.廃ｱﾙｶﾘ!$D29&lt;0),ｵ.廃ｱﾙｶﾘ!D29,IF(K$19&gt;0,"0",0))</f>
        <v>0.8</v>
      </c>
      <c r="L14" s="399">
        <f>IF(OR(ｶ.廃ﾌﾟﾗ類!D29&gt;0,ｶ.廃ﾌﾟﾗ類!D29&lt;0),ｶ.廃ﾌﾟﾗ類!D29,IF(L$19&gt;0,"0",0))</f>
        <v>31</v>
      </c>
      <c r="M14" s="399">
        <f>IF(OR(ｷ.紙くず!D29&gt;0,ｷ.紙くず!D29&lt;0),ｷ.紙くず!D29,IF(M$19&gt;0,"0",0))</f>
        <v>0</v>
      </c>
      <c r="N14" s="399">
        <f>IF(OR(ｸ.木くず!D29&gt;0,ｸ.木くず!D29&lt;0),ｸ.木くず!D29,IF(N$19&gt;0,"0",0))</f>
        <v>1</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19</v>
      </c>
      <c r="T14" s="399">
        <f>IF(OR(ｾ.ｶﾞﾗｽ･ｺﾝｸﾘ･陶磁器くず!D29&gt;0,ｾ.ｶﾞﾗｽ･ｺﾝｸﾘ･陶磁器くず!D29&lt;0),ｾ.ｶﾞﾗｽ･ｺﾝｸﾘ･陶磁器くず!D29,IF(T$19&gt;0,"0",0))</f>
        <v>7</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289.5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210</v>
      </c>
      <c r="I15" s="399">
        <f>IF(OR(ｳ.廃油!D30&gt;0,ｳ.廃油!D30&lt;0),ｳ.廃油!D30,IF(I$19&gt;0,"0",0))</f>
        <v>14</v>
      </c>
      <c r="J15" s="399">
        <f>IF(OR(ｴ.廃酸!$D30&gt;0,ｴ.廃酸!$D30&lt;0),ｴ.廃酸!D30,IF(J$19&gt;0,"0",0))</f>
        <v>0.7</v>
      </c>
      <c r="K15" s="399">
        <f>IF(OR(ｵ.廃ｱﾙｶﾘ!$D30&gt;0,ｵ.廃ｱﾙｶﾘ!$D30&lt;0),ｵ.廃ｱﾙｶﾘ!D30,IF(K$19&gt;0,"0",0))</f>
        <v>0.1</v>
      </c>
      <c r="L15" s="399">
        <f>IF(OR(ｶ.廃ﾌﾟﾗ類!D30&gt;0,ｶ.廃ﾌﾟﾗ類!D30&lt;0),ｶ.廃ﾌﾟﾗ類!D30,IF(L$19&gt;0,"0",0))</f>
        <v>9</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0.1</v>
      </c>
      <c r="T15" s="399">
        <f>IF(OR(ｾ.ｶﾞﾗｽ･ｺﾝｸﾘ･陶磁器くず!D30&gt;0,ｾ.ｶﾞﾗｽ･ｺﾝｸﾘ･陶磁器くず!D30&lt;0),ｾ.ｶﾞﾗｽ･ｺﾝｸﾘ･陶磁器くず!D30,IF(T$19&gt;0,"0",0))</f>
        <v>3</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236.89999999999998</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216</v>
      </c>
      <c r="I16" s="399">
        <f>IF(OR(ｳ.廃油!D31&gt;0,ｳ.廃油!D31&lt;0),ｳ.廃油!D31,IF(I$19&gt;0,"0",0))</f>
        <v>14</v>
      </c>
      <c r="J16" s="399">
        <f>IF(OR(ｴ.廃酸!$D31&gt;0,ｴ.廃酸!$D31&lt;0),ｴ.廃酸!D31,IF(J$19&gt;0,"0",0))</f>
        <v>0.7</v>
      </c>
      <c r="K16" s="399">
        <f>IF(OR(ｵ.廃ｱﾙｶﾘ!$D31&gt;0,ｵ.廃ｱﾙｶﾘ!$D31&lt;0),ｵ.廃ｱﾙｶﾘ!D31,IF(K$19&gt;0,"0",0))</f>
        <v>0.8</v>
      </c>
      <c r="L16" s="399">
        <f>IF(OR(ｶ.廃ﾌﾟﾗ類!D31&gt;0,ｶ.廃ﾌﾟﾗ類!D31&lt;0),ｶ.廃ﾌﾟﾗ類!D31,IF(L$19&gt;0,"0",0))</f>
        <v>31</v>
      </c>
      <c r="M16" s="399">
        <f>IF(OR(ｷ.紙くず!D31&gt;0,ｷ.紙くず!D31&lt;0),ｷ.紙くず!D31,IF(M$19&gt;0,"0",0))</f>
        <v>0</v>
      </c>
      <c r="N16" s="399">
        <f>IF(OR(ｸ.木くず!D31&gt;0,ｸ.木くず!D31&lt;0),ｸ.木くず!D31,IF(N$19&gt;0,"0",0))</f>
        <v>1</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19</v>
      </c>
      <c r="T16" s="399">
        <f>IF(OR(ｾ.ｶﾞﾗｽ･ｺﾝｸﾘ･陶磁器くず!D31&gt;0,ｾ.ｶﾞﾗｽ･ｺﾝｸﾘ･陶磁器くず!D31&lt;0),ｾ.ｶﾞﾗｽ･ｺﾝｸﾘ･陶磁器くず!D31,IF(T$19&gt;0,"0",0))</f>
        <v>7</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289.5</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2813.1000000000004</v>
      </c>
      <c r="I19" s="405">
        <f t="shared" si="1"/>
        <v>23.3</v>
      </c>
      <c r="J19" s="405">
        <f t="shared" si="1"/>
        <v>0.7</v>
      </c>
      <c r="K19" s="405">
        <f t="shared" si="1"/>
        <v>0.1</v>
      </c>
      <c r="L19" s="405">
        <f t="shared" si="1"/>
        <v>30.4</v>
      </c>
      <c r="M19" s="405">
        <f t="shared" si="1"/>
        <v>0</v>
      </c>
      <c r="N19" s="405">
        <f t="shared" si="1"/>
        <v>1.5</v>
      </c>
      <c r="O19" s="405">
        <f t="shared" si="1"/>
        <v>0</v>
      </c>
      <c r="P19" s="405">
        <f t="shared" si="1"/>
        <v>0</v>
      </c>
      <c r="Q19" s="405">
        <f t="shared" si="1"/>
        <v>0</v>
      </c>
      <c r="R19" s="405">
        <f t="shared" si="1"/>
        <v>0</v>
      </c>
      <c r="S19" s="405">
        <f t="shared" si="1"/>
        <v>16.5</v>
      </c>
      <c r="T19" s="405">
        <f t="shared" si="1"/>
        <v>8.8000000000000007</v>
      </c>
      <c r="U19" s="405">
        <f t="shared" si="1"/>
        <v>0</v>
      </c>
      <c r="V19" s="405">
        <f t="shared" si="1"/>
        <v>0</v>
      </c>
      <c r="W19" s="405">
        <f t="shared" si="1"/>
        <v>0</v>
      </c>
      <c r="X19" s="405">
        <f t="shared" si="1"/>
        <v>0</v>
      </c>
      <c r="Y19" s="405">
        <f t="shared" si="1"/>
        <v>0</v>
      </c>
      <c r="Z19" s="406">
        <f t="shared" si="1"/>
        <v>0</v>
      </c>
      <c r="AA19" s="407">
        <f t="shared" ref="AA19:AA25" si="2">SUM(G19:Z19)</f>
        <v>2894.4000000000005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2749.3</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2749.3</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80.900000000000006</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80.900000000000006</v>
      </c>
    </row>
    <row r="27" spans="2:27" ht="24" customHeight="1" x14ac:dyDescent="0.15">
      <c r="B27" s="182"/>
      <c r="C27" s="766"/>
      <c r="D27" s="187" t="s">
        <v>25</v>
      </c>
      <c r="E27" s="764" t="s">
        <v>289</v>
      </c>
      <c r="F27" s="765"/>
      <c r="G27" s="426">
        <f t="shared" ref="G27:Z27" si="5">+G23-G26</f>
        <v>0</v>
      </c>
      <c r="H27" s="426">
        <f t="shared" si="5"/>
        <v>2668.4</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2668.4</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80.900000000000006</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80.900000000000006</v>
      </c>
    </row>
    <row r="32" spans="2:27" ht="24" customHeight="1" x14ac:dyDescent="0.15">
      <c r="B32" s="184">
        <v>5</v>
      </c>
      <c r="C32" s="137"/>
      <c r="D32" s="228"/>
      <c r="E32" s="223" t="s">
        <v>265</v>
      </c>
      <c r="F32" s="469"/>
      <c r="G32" s="432">
        <f t="shared" ref="G32:Z32" si="7">SUM(G33:G35)</f>
        <v>0</v>
      </c>
      <c r="H32" s="432">
        <f t="shared" si="7"/>
        <v>80.900000000000006</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80.900000000000006</v>
      </c>
    </row>
    <row r="33" spans="2:27" ht="24" customHeight="1" x14ac:dyDescent="0.15">
      <c r="B33" s="184" t="s">
        <v>228</v>
      </c>
      <c r="C33" s="137"/>
      <c r="D33" s="226"/>
      <c r="E33" s="221"/>
      <c r="F33" s="219" t="s">
        <v>235</v>
      </c>
      <c r="G33" s="435">
        <f>+ｱ.燃え殻!$AU$16</f>
        <v>0</v>
      </c>
      <c r="H33" s="435">
        <f>+ｲ.汚泥!$AU$16</f>
        <v>80.900000000000006</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80.900000000000006</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63.8</v>
      </c>
      <c r="I37" s="441">
        <f t="shared" si="8"/>
        <v>23.3</v>
      </c>
      <c r="J37" s="441">
        <f t="shared" si="8"/>
        <v>0.7</v>
      </c>
      <c r="K37" s="441">
        <f t="shared" si="8"/>
        <v>0.1</v>
      </c>
      <c r="L37" s="441">
        <f t="shared" si="8"/>
        <v>30.4</v>
      </c>
      <c r="M37" s="441">
        <f t="shared" si="8"/>
        <v>0</v>
      </c>
      <c r="N37" s="441">
        <f t="shared" si="8"/>
        <v>1.5</v>
      </c>
      <c r="O37" s="441">
        <f t="shared" si="8"/>
        <v>0</v>
      </c>
      <c r="P37" s="441">
        <f t="shared" si="8"/>
        <v>0</v>
      </c>
      <c r="Q37" s="441">
        <f t="shared" si="8"/>
        <v>0</v>
      </c>
      <c r="R37" s="441">
        <f t="shared" si="8"/>
        <v>0</v>
      </c>
      <c r="S37" s="441">
        <f t="shared" si="8"/>
        <v>16.5</v>
      </c>
      <c r="T37" s="441">
        <f t="shared" si="8"/>
        <v>8.8000000000000007</v>
      </c>
      <c r="U37" s="441">
        <f t="shared" si="8"/>
        <v>0</v>
      </c>
      <c r="V37" s="441">
        <f t="shared" si="8"/>
        <v>0</v>
      </c>
      <c r="W37" s="441">
        <f t="shared" si="8"/>
        <v>0</v>
      </c>
      <c r="X37" s="441">
        <f t="shared" si="8"/>
        <v>0</v>
      </c>
      <c r="Y37" s="441">
        <f t="shared" si="8"/>
        <v>0</v>
      </c>
      <c r="Z37" s="442">
        <f t="shared" si="8"/>
        <v>0</v>
      </c>
      <c r="AA37" s="443">
        <f t="shared" si="4"/>
        <v>145.1</v>
      </c>
    </row>
    <row r="38" spans="2:27" ht="24" customHeight="1" x14ac:dyDescent="0.15">
      <c r="B38" s="182"/>
      <c r="C38" s="782"/>
      <c r="D38" s="225"/>
      <c r="E38" s="223" t="s">
        <v>262</v>
      </c>
      <c r="F38" s="469"/>
      <c r="G38" s="432">
        <f t="shared" ref="G38:Z38" si="9">SUM(G39:G41)</f>
        <v>0</v>
      </c>
      <c r="H38" s="432">
        <f t="shared" si="9"/>
        <v>63.8</v>
      </c>
      <c r="I38" s="432">
        <f t="shared" si="9"/>
        <v>23.3</v>
      </c>
      <c r="J38" s="432">
        <f t="shared" si="9"/>
        <v>0.7</v>
      </c>
      <c r="K38" s="432">
        <f t="shared" si="9"/>
        <v>0.1</v>
      </c>
      <c r="L38" s="432">
        <f t="shared" si="9"/>
        <v>30.4</v>
      </c>
      <c r="M38" s="432">
        <f t="shared" si="9"/>
        <v>0</v>
      </c>
      <c r="N38" s="432">
        <f t="shared" si="9"/>
        <v>1.5</v>
      </c>
      <c r="O38" s="432">
        <f t="shared" si="9"/>
        <v>0</v>
      </c>
      <c r="P38" s="432">
        <f t="shared" si="9"/>
        <v>0</v>
      </c>
      <c r="Q38" s="432">
        <f t="shared" si="9"/>
        <v>0</v>
      </c>
      <c r="R38" s="432">
        <f t="shared" si="9"/>
        <v>0</v>
      </c>
      <c r="S38" s="432">
        <f t="shared" si="9"/>
        <v>16.5</v>
      </c>
      <c r="T38" s="432">
        <f t="shared" si="9"/>
        <v>8.8000000000000007</v>
      </c>
      <c r="U38" s="432">
        <f t="shared" si="9"/>
        <v>0</v>
      </c>
      <c r="V38" s="432">
        <f t="shared" si="9"/>
        <v>0</v>
      </c>
      <c r="W38" s="432">
        <f t="shared" si="9"/>
        <v>0</v>
      </c>
      <c r="X38" s="432">
        <f t="shared" si="9"/>
        <v>0</v>
      </c>
      <c r="Y38" s="432">
        <f t="shared" si="9"/>
        <v>0</v>
      </c>
      <c r="Z38" s="433">
        <f t="shared" si="9"/>
        <v>0</v>
      </c>
      <c r="AA38" s="434">
        <f t="shared" si="4"/>
        <v>145.1</v>
      </c>
    </row>
    <row r="39" spans="2:27" ht="24" customHeight="1" x14ac:dyDescent="0.15">
      <c r="B39" s="182"/>
      <c r="C39" s="782"/>
      <c r="D39" s="226"/>
      <c r="E39" s="221"/>
      <c r="F39" s="219" t="s">
        <v>235</v>
      </c>
      <c r="G39" s="435">
        <f>+ｱ.燃え殻!$AA$28</f>
        <v>0</v>
      </c>
      <c r="H39" s="435">
        <f>+ｲ.汚泥!$AA$28</f>
        <v>63.8</v>
      </c>
      <c r="I39" s="435">
        <f>+ｳ.廃油!$AA$28</f>
        <v>23.3</v>
      </c>
      <c r="J39" s="435">
        <f>+ｴ.廃酸!$AA$28</f>
        <v>0.7</v>
      </c>
      <c r="K39" s="435">
        <f>+ｵ.廃ｱﾙｶﾘ!$AA$28</f>
        <v>0.1</v>
      </c>
      <c r="L39" s="435">
        <f>+ｶ.廃ﾌﾟﾗ類!$AA$28</f>
        <v>30.4</v>
      </c>
      <c r="M39" s="435">
        <f>+ｷ.紙くず!$AA$28</f>
        <v>0</v>
      </c>
      <c r="N39" s="435">
        <f>+ｸ.木くず!$AA$28</f>
        <v>1.5</v>
      </c>
      <c r="O39" s="435">
        <f>+ｹ.繊維くず!$AA$28</f>
        <v>0</v>
      </c>
      <c r="P39" s="435">
        <f>+ｺ.動植物性残さ!$AA$28</f>
        <v>0</v>
      </c>
      <c r="Q39" s="435">
        <f>+ｻ.動物系固形不要物!$AA$28</f>
        <v>0</v>
      </c>
      <c r="R39" s="435">
        <f>+ｼ.ｺﾞﾑくず!$AA$28</f>
        <v>0</v>
      </c>
      <c r="S39" s="435">
        <f>+ｽ.金属くず!$AA$28</f>
        <v>16.5</v>
      </c>
      <c r="T39" s="435">
        <f>+ｾ.ｶﾞﾗｽ･ｺﾝｸﾘ･陶磁器くず!$AA$28</f>
        <v>7.8</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144.1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1</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1</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144.69999999999999</v>
      </c>
      <c r="I43" s="444">
        <f>+ｳ.廃油!$AL$27</f>
        <v>23.3</v>
      </c>
      <c r="J43" s="444">
        <f>+ｴ.廃酸!$AL$27</f>
        <v>0.7</v>
      </c>
      <c r="K43" s="444">
        <f>+ｵ.廃ｱﾙｶﾘ!$AL$27</f>
        <v>0.1</v>
      </c>
      <c r="L43" s="444">
        <f>+ｶ.廃ﾌﾟﾗ類!$AL$27</f>
        <v>30.4</v>
      </c>
      <c r="M43" s="444">
        <f>+ｷ.紙くず!$AL$27</f>
        <v>0</v>
      </c>
      <c r="N43" s="444">
        <f>+ｸ.木くず!$AL$27</f>
        <v>1.5</v>
      </c>
      <c r="O43" s="444">
        <f>+ｹ.繊維くず!$AL$27</f>
        <v>0</v>
      </c>
      <c r="P43" s="444">
        <f>+ｺ.動植物性残さ!$AL$27</f>
        <v>0</v>
      </c>
      <c r="Q43" s="444">
        <f>+ｻ.動物系固形不要物!$AL$27</f>
        <v>0</v>
      </c>
      <c r="R43" s="444">
        <f>+ｼ.ｺﾞﾑくず!$AL$27</f>
        <v>0</v>
      </c>
      <c r="S43" s="444">
        <f>+ｽ.金属くず!$AL$27</f>
        <v>16.5</v>
      </c>
      <c r="T43" s="444">
        <f>+ｾ.ｶﾞﾗｽ･ｺﾝｸﾘ･陶磁器くず!$AL$27</f>
        <v>8.8000000000000007</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226</v>
      </c>
    </row>
    <row r="44" spans="2:27" ht="24" customHeight="1" x14ac:dyDescent="0.15">
      <c r="B44" s="182"/>
      <c r="C44" s="189"/>
      <c r="D44" s="187" t="s">
        <v>188</v>
      </c>
      <c r="E44" s="764" t="s">
        <v>238</v>
      </c>
      <c r="F44" s="765"/>
      <c r="G44" s="447">
        <f>+ｱ.燃え殻!$AL$30</f>
        <v>0</v>
      </c>
      <c r="H44" s="447">
        <f>+ｲ.汚泥!$AL$30</f>
        <v>144.69999999999999</v>
      </c>
      <c r="I44" s="447">
        <f>+ｳ.廃油!$AL$30</f>
        <v>23.3</v>
      </c>
      <c r="J44" s="447">
        <f>+ｴ.廃酸!$AL$30</f>
        <v>0.7</v>
      </c>
      <c r="K44" s="447">
        <f>+ｵ.廃ｱﾙｶﾘ!$AL$30</f>
        <v>0.1</v>
      </c>
      <c r="L44" s="447">
        <f>+ｶ.廃ﾌﾟﾗ類!$AL$30</f>
        <v>11</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1</v>
      </c>
      <c r="T44" s="447">
        <f>+ｾ.ｶﾞﾗｽ･ｺﾝｸﾘ･陶磁器くず!$AL$30</f>
        <v>7.8</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188.6</v>
      </c>
    </row>
    <row r="45" spans="2:27" ht="24" customHeight="1" x14ac:dyDescent="0.15">
      <c r="B45" s="182"/>
      <c r="C45" s="189"/>
      <c r="D45" s="467" t="s">
        <v>190</v>
      </c>
      <c r="E45" s="778" t="s">
        <v>239</v>
      </c>
      <c r="F45" s="779"/>
      <c r="G45" s="450">
        <f>+ｱ.燃え殻!$AS$24</f>
        <v>0</v>
      </c>
      <c r="H45" s="450">
        <f>+ｲ.汚泥!$AS$24</f>
        <v>144.69999999999999</v>
      </c>
      <c r="I45" s="450">
        <f>+ｳ.廃油!$AS$24</f>
        <v>23.3</v>
      </c>
      <c r="J45" s="450">
        <f>+ｴ.廃酸!$AS$24</f>
        <v>0.7</v>
      </c>
      <c r="K45" s="450">
        <f>+ｵ.廃ｱﾙｶﾘ!$AS$24</f>
        <v>0.1</v>
      </c>
      <c r="L45" s="450">
        <f>+ｶ.廃ﾌﾟﾗ類!$AS$24</f>
        <v>30.4</v>
      </c>
      <c r="M45" s="450">
        <f>+ｷ.紙くず!$AS$24</f>
        <v>0</v>
      </c>
      <c r="N45" s="450">
        <f>+ｸ.木くず!$AS$24</f>
        <v>1.5</v>
      </c>
      <c r="O45" s="450">
        <f>+ｹ.繊維くず!$AS$24</f>
        <v>0</v>
      </c>
      <c r="P45" s="450">
        <f>+ｺ.動植物性残さ!$AS$24</f>
        <v>0</v>
      </c>
      <c r="Q45" s="450">
        <f>+ｻ.動物系固形不要物!$AS$24</f>
        <v>0</v>
      </c>
      <c r="R45" s="450">
        <f>+ｼ.ｺﾞﾑくず!$AS$24</f>
        <v>0</v>
      </c>
      <c r="S45" s="450">
        <f>+ｽ.金属くず!$AS$24</f>
        <v>16.5</v>
      </c>
      <c r="T45" s="450">
        <f>+ｾ.ｶﾞﾗｽ･ｺﾝｸﾘ･陶磁器くず!$AS$24</f>
        <v>7.8</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225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8151.1</v>
      </c>
      <c r="I55" s="506">
        <f t="shared" si="10"/>
        <v>37.299999999999997</v>
      </c>
      <c r="J55" s="506">
        <f t="shared" si="10"/>
        <v>1.4</v>
      </c>
      <c r="K55" s="506">
        <f t="shared" si="10"/>
        <v>0.9</v>
      </c>
      <c r="L55" s="506">
        <f t="shared" si="10"/>
        <v>61.4</v>
      </c>
      <c r="M55" s="506">
        <f t="shared" si="10"/>
        <v>0</v>
      </c>
      <c r="N55" s="506">
        <f t="shared" si="10"/>
        <v>2.5</v>
      </c>
      <c r="O55" s="506">
        <f t="shared" si="10"/>
        <v>0</v>
      </c>
      <c r="P55" s="506">
        <f t="shared" si="10"/>
        <v>0</v>
      </c>
      <c r="Q55" s="506">
        <f t="shared" si="10"/>
        <v>0</v>
      </c>
      <c r="R55" s="506">
        <f t="shared" si="10"/>
        <v>0</v>
      </c>
      <c r="S55" s="506">
        <f t="shared" si="10"/>
        <v>35.5</v>
      </c>
      <c r="T55" s="506">
        <f t="shared" si="10"/>
        <v>15.8</v>
      </c>
      <c r="U55" s="506">
        <f t="shared" si="10"/>
        <v>0</v>
      </c>
      <c r="V55" s="506">
        <f t="shared" si="10"/>
        <v>0</v>
      </c>
      <c r="W55" s="506">
        <f t="shared" si="10"/>
        <v>0</v>
      </c>
      <c r="X55" s="506">
        <f t="shared" si="10"/>
        <v>0</v>
      </c>
      <c r="Y55" s="506">
        <f t="shared" si="10"/>
        <v>0</v>
      </c>
      <c r="Z55" s="506">
        <f t="shared" si="10"/>
        <v>0</v>
      </c>
      <c r="AA55" s="507">
        <f>+AA9+AA19+AA20</f>
        <v>8305.9000000000015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28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横浜市鶴見区大黒町10番1号</v>
      </c>
      <c r="K16" s="853"/>
      <c r="L16" s="854"/>
      <c r="M16" s="854"/>
      <c r="N16" s="854"/>
      <c r="O16" s="855"/>
    </row>
    <row r="17" spans="1:48" ht="26.25" customHeight="1" x14ac:dyDescent="0.15">
      <c r="C17" s="249"/>
      <c r="D17" s="250"/>
      <c r="E17" s="250"/>
      <c r="F17" s="250"/>
      <c r="G17" s="250"/>
      <c r="H17" s="254" t="s">
        <v>7</v>
      </c>
      <c r="I17" s="254"/>
      <c r="J17" s="853" t="str">
        <f>+表紙!J40</f>
        <v>三菱ケミカル株式会社関東事業所鶴見地区
鶴見企画管理部長　　西島　勝昌</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045-501-1241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三菱ケミカル株式会社　関東事業所　鶴見地区</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2036</v>
      </c>
      <c r="N25" s="839"/>
      <c r="O25" s="840"/>
    </row>
    <row r="26" spans="1:48" ht="18" customHeight="1" x14ac:dyDescent="0.15">
      <c r="C26" s="819" t="s">
        <v>11</v>
      </c>
      <c r="D26" s="820"/>
      <c r="E26" s="821"/>
      <c r="F26" s="813" t="str">
        <f>+表紙!F49</f>
        <v>横浜市鶴見区大黒町１０番１号</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Ｅ16－化学工業</v>
      </c>
      <c r="G29" s="842"/>
      <c r="H29" s="842"/>
      <c r="I29" s="842"/>
      <c r="J29" s="370" t="s">
        <v>47</v>
      </c>
      <c r="K29" s="370"/>
      <c r="L29" s="843" t="str">
        <f>+表紙!L52</f>
        <v>163  有機化学工業製品製造業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10112.1</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210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5411.5</v>
      </c>
      <c r="I40" s="293" t="s">
        <v>4</v>
      </c>
      <c r="J40" s="594" t="s">
        <v>324</v>
      </c>
      <c r="K40" s="595"/>
      <c r="L40" s="596"/>
      <c r="M40" s="797">
        <f>+表紙!M63</f>
        <v>289.5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236.89999999999998</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289.5</v>
      </c>
      <c r="N42" s="798">
        <f>+表紙!N65</f>
        <v>0</v>
      </c>
      <c r="O42" s="197" t="s">
        <v>4</v>
      </c>
    </row>
    <row r="43" spans="1:48" ht="24.75" customHeight="1" x14ac:dyDescent="0.15">
      <c r="C43" s="191"/>
      <c r="D43" s="579" t="s">
        <v>303</v>
      </c>
      <c r="E43" s="580"/>
      <c r="F43" s="580"/>
      <c r="G43" s="581"/>
      <c r="H43" s="298">
        <f>+表紙!H66</f>
        <v>5122</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2F9598E47DD84CACAD72A0449D8BE9" ma:contentTypeVersion="18" ma:contentTypeDescription="新しいドキュメントを作成します。" ma:contentTypeScope="" ma:versionID="d6310a5e24965079f9e1aa41573b2882">
  <xsd:schema xmlns:xsd="http://www.w3.org/2001/XMLSchema" xmlns:xs="http://www.w3.org/2001/XMLSchema" xmlns:p="http://schemas.microsoft.com/office/2006/metadata/properties" xmlns:ns2="29a9f73a-b17a-4b76-b96e-35d0bb045ef3" xmlns:ns3="04af1f95-395b-4930-a263-976f68ef36f3" targetNamespace="http://schemas.microsoft.com/office/2006/metadata/properties" ma:root="true" ma:fieldsID="0cd77fa283abf480d3f5432a0f6b71b3" ns2:_="" ns3:_="">
    <xsd:import namespace="29a9f73a-b17a-4b76-b96e-35d0bb045ef3"/>
    <xsd:import namespace="04af1f95-395b-4930-a263-976f68ef36f3"/>
    <xsd:element name="properties">
      <xsd:complexType>
        <xsd:sequence>
          <xsd:element name="documentManagement">
            <xsd:complexType>
              <xsd:all>
                <xsd:element ref="ns2:CategoryTag1" minOccurs="0"/>
                <xsd:element ref="ns2:CategoryTag2" minOccurs="0"/>
                <xsd:element ref="ns2:CategoryTag3"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9f73a-b17a-4b76-b96e-35d0bb045ef3"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f1f95-395b-4930-a263-976f68ef36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5f36a0-dbe0-454c-9f70-6e9c2f6ced8f}" ma:internalName="TaxCatchAll" ma:showField="CatchAllData" ma:web="04af1f95-395b-4930-a263-976f68ef36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F3D626-AAB6-4B9E-9ADB-E7E81D5AE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9f73a-b17a-4b76-b96e-35d0bb045ef3"/>
    <ds:schemaRef ds:uri="04af1f95-395b-4930-a263-976f68ef3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00EEB9-59A5-48A4-AB9F-F4D1B0BFF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2024-07-01T11:29:05Z</dcterms:created>
  <dcterms:modified xsi:type="dcterms:W3CDTF">2024-07-01T11:29:06Z</dcterms:modified>
</cp:coreProperties>
</file>