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I38" i="94"/>
  <c r="I37" i="94" s="1"/>
  <c r="I19" i="94" s="1"/>
  <c r="I11"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9" i="94"/>
  <c r="N55" i="94" s="1"/>
  <c r="AA23" i="94"/>
  <c r="S1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N10" i="94"/>
  <c r="R38" i="94"/>
  <c r="R37" i="94" s="1"/>
  <c r="R19" i="94" s="1"/>
  <c r="R10" i="94" s="1"/>
  <c r="K38" i="94"/>
  <c r="K37" i="94" s="1"/>
  <c r="K19" i="94" s="1"/>
  <c r="K10" i="94" s="1"/>
  <c r="Z32" i="94"/>
  <c r="Z31" i="94" s="1"/>
  <c r="Z26" i="94" s="1"/>
  <c r="Z27" i="94" s="1"/>
  <c r="V32" i="94"/>
  <c r="V31" i="94" s="1"/>
  <c r="V26" i="94" s="1"/>
  <c r="V27" i="94" s="1"/>
  <c r="O32" i="94"/>
  <c r="O31" i="94" s="1"/>
  <c r="O26" i="94" s="1"/>
  <c r="O27" i="94" s="1"/>
  <c r="P32" i="94"/>
  <c r="P31" i="94" s="1"/>
  <c r="P26" i="94" s="1"/>
  <c r="AA29" i="94"/>
  <c r="AA36" i="94"/>
  <c r="I15" i="94"/>
  <c r="I14" i="94"/>
  <c r="I9" i="94"/>
  <c r="I18" i="94"/>
  <c r="I17" i="94"/>
  <c r="I16" i="94"/>
  <c r="I12" i="94"/>
  <c r="I13" i="94"/>
  <c r="I10" i="94"/>
  <c r="K12" i="94"/>
  <c r="K15" i="94"/>
  <c r="K14" i="94"/>
  <c r="K18" i="94"/>
  <c r="K16"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N11" i="94" l="1"/>
  <c r="T43" i="94"/>
  <c r="S10" i="94"/>
  <c r="S55" i="94"/>
  <c r="S12" i="94"/>
  <c r="S17" i="94"/>
  <c r="L18" i="94"/>
  <c r="K11" i="94"/>
  <c r="K13" i="94"/>
  <c r="I5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<sst xmlns="http://schemas.openxmlformats.org/spreadsheetml/2006/main" count="3275" uniqueCount="460">
  <si>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</si>
  <si>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</si>
  <si>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</si>
  <si>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</si>
  <si>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</si>
  <si>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</si>
  <si>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</si>
  <si>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</si>
  <si>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</si>
  <si>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</si>
  <si>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</si>
  <si>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</si>
  <si>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</si>
  <si>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</si>
  <si>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</si>
  <si>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</si>
  <si>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</si>
  <si>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</si>
  <si>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</si>
  <si>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</si>
  <si>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</si>
  <si>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</si>
  <si>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</si>
  <si>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</si>
  <si>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</si>
  <si>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</si>
  <si>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</si>
  <si>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</si>
  <si>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</si>
  <si>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</si>
  <si>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</si>
  <si>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</si>
  <si>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</si>
  <si>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</si>
  <si>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</si>
  <si>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</si>
  <si>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</si>
  <si>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</si>
  <si>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</si>
  <si>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</si>
  <si>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</si>
  <si>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</si>
  <si>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</si>
  <si>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</si>
  <si>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</si>
  <si>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</si>
  <si>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</si>
  <si>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</si>
  <si>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</si>
  <si>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</si>
  <si>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</si>
  <si>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</si>
  <si>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</si>
  <si>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</si>
  <si>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</si>
  <si>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</si>
  <si>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</si>
  <si>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</si>
  <si>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</si>
  <si>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</si>
  <si>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</si>
  <si>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</si>
  <si>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</si>
  <si>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</si>
  <si>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</si>
  <si>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</si>
  <si>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</si>
  <si>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</si>
  <si>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</si>
  <si>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</si>
  <si>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</si>
  <si>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</si>
  <si>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</si>
  <si>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</si>
  <si>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</si>
  <si>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</si>
  <si>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</si>
  <si>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</si>
  <si>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</si>
  <si>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</si>
  <si>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</si>
  <si>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</si>
  <si>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</si>
  <si>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</si>
  <si>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</si>
  <si>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</si>
  <si>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</si>
  <si>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</si>
  <si>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</si>
  <si>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</si>
  <si>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</si>
  <si>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</si>
  <si>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</si>
  <si>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</si>
  <si>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</si>
  <si>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</si>
  <si>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</si>
  <si>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</si>
  <si>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</si>
  <si>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</si>
  <si>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</si>
  <si>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</si>
  <si>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</si>
  <si>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</si>
  <si>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</si>
  <si>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</si>
  <si>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</si>
  <si>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</si>
  <si>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</si>
  <si>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</si>
  <si>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</si>
  <si>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</si>
  <si>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</si>
  <si>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</si>
  <si>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</si>
  <si>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</si>
  <si>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</si>
  <si>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</si>
  <si>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</si>
  <si>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</si>
  <si>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</si>
  <si>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</si>
  <si>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</si>
  <si>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</si>
  <si>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</si>
  <si>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</si>
  <si>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</si>
  <si>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</si>
  <si>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</si>
  <si>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</si>
  <si>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</si>
  <si>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</si>
  <si>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</si>
  <si>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</si>
  <si>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</si>
  <si>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</si>
  <si>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</si>
  <si>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</si>
  <si>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</si>
  <si>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</si>
  <si>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</si>
  <si>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</si>
  <si>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</si>
  <si>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</si>
  <si>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</si>
  <si>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</si>
  <si>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</si>
  <si>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</si>
  <si>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</si>
  <si>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</si>
  <si>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</si>
  <si>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</si>
  <si>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</si>
  <si>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</si>
  <si>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</si>
  <si>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</si>
  <si>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</si>
  <si>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</si>
  <si>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</si>
  <si>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</si>
  <si>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</si>
  <si>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</si>
  <si>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</si>
  <si>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</si>
  <si>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</si>
  <si>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</si>
  <si>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</si>
  <si>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</si>
  <si>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</si>
  <si>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</si>
  <si>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</si>
  <si>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</si>
  <si>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</si>
  <si>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</si>
  <si>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</si>
  <si>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</si>
  <si>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</si>
  <si>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</si>
  <si>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</si>
  <si>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</si>
  <si>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</si>
  <si>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</si>
  <si>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</si>
  <si>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</si>
  <si>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</si>
  <si>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</si>
  <si>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</si>
  <si>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</si>
  <si>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</si>
  <si>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</si>
  <si>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</si>
  <si>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</si>
  <si>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</si>
  <si>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</si>
  <si>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</si>
  <si>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</si>
  <si>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</si>
  <si>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</si>
  <si>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</si>
  <si>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</si>
  <si>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</si>
  <si>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</si>
  <si>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</si>
  <si>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</si>
  <si>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</si>
  <si>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</si>
  <si>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</si>
  <si>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</si>
  <si>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</si>
  <si>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</si>
  <si>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</si>
  <si>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</si>
  <si>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</si>
  <si>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</si>
  <si>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</si>
  <si>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</si>
  <si>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</si>
  <si>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</si>
  <si>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</si>
  <si>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</si>
  <si>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</si>
  <si>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</si>
  <si>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</si>
  <si>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</si>
  <si>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</si>
  <si>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</si>
  <si>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</si>
  <si>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</si>
  <si>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</si>
  <si>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</si>
  <si>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</si>
  <si>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</si>
  <si>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</si>
  <si>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</si>
  <si>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</si>
  <si>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</si>
  <si>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</si>
  <si>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</si>
  <si>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</si>
  <si>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</si>
  <si>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</si>
  <si>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</si>
  <si>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</si>
  <si>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</si>
  <si>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</si>
  <si>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</si>
  <si>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</si>
  <si>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</si>
  <si>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</si>
  <si>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</si>
  <si>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</si>
  <si>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</si>
  <si>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</si>
  <si>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</si>
  <si>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</si>
  <si>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</si>
  <si>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</si>
  <si>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</si>
  <si>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</si>
  <si>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</si>
  <si>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</si>
  <si>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</si>
  <si>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</si>
  <si>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</si>
  <si>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</si>
  <si>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</si>
  <si>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</si>
  <si>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</si>
  <si>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</si>
  <si>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</si>
  <si>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</si>
  <si>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</si>
  <si>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</si>
  <si>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</si>
  <si>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</si>
  <si>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</si>
  <si>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</si>
  <si>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</si>
  <si>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</si>
  <si>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</si>
  <si>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</si>
  <si>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</si>
  <si>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</si>
  <si>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</si>
  <si>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</si>
  <si>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</si>
  <si>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</si>
  <si>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</si>
  <si>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</si>
  <si>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</si>
  <si>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</si>
  <si>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</si>
  <si>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</si>
  <si>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</si>
  <si>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</si>
  <si>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</si>
  <si>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</si>
  <si>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</si>
  <si>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</si>
  <si>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</si>
  <si>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</si>
  <si>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</si>
  <si>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</si>
  <si>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</si>
  <si>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</si>
  <si>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</si>
  <si>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</si>
  <si>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</si>
  <si>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</si>
  <si>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</si>
  <si>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</si>
  <si>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</si>
  <si>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</si>
  <si>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</si>
  <si>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</si>
  <si>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</si>
  <si>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</si>
  <si>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</si>
  <si>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</si>
  <si>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</si>
  <si>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</si>
  <si>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</si>
  <si>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</si>
  <si>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</si>
  <si>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</si>
  <si>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</si>
  <si>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</si>
  <si>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</si>
  <si>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</si>
  <si>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</si>
  <si>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</si>
  <si>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</si>
  <si>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</si>
  <si>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</si>
  <si>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</si>
  <si>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</si>
  <si>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</si>
  <si>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</si>
  <si>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</si>
  <si>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</si>
  <si>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</si>
  <si>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</si>
  <si>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</si>
  <si>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</si>
  <si>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</si>
  <si>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</si>
  <si>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</si>
  <si>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</si>
  <si>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</si>
  <si>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</si>
  <si>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</si>
  <si>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</si>
  <si>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</si>
  <si>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</si>
  <si>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</si>
  <si>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</si>
  <si>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</si>
  <si>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</si>
  <si>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</si>
  <si>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</si>
  <si>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</si>
  <si>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</si>
  <si>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</si>
  <si>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</si>
  <si>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</si>
  <si>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</si>
  <si>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</si>
  <si>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</si>
  <si>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</si>
  <si>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</si>
  <si>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</si>
  <si>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</si>
  <si>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</si>
  <si>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</si>
  <si>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</si>
  <si>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</si>
  <si>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</si>
  <si>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</si>
  <si>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</si>
  <si>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</si>
  <si>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</si>
  <si>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</si>
  <si>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</si>
  <si>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</si>
  <si>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</si>
  <si>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</si>
  <si>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</si>
  <si>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</si>
  <si>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</si>
  <si>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</si>
  <si>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</si>
  <si>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</si>
  <si>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</si>
  <si>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</si>
  <si>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</si>
  <si>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</si>
  <si>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</si>
  <si>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</si>
  <si>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</si>
  <si>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</si>
  <si>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</si>
  <si>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</si>
  <si>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</si>
  <si>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</si>
  <si>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</si>
  <si>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</si>
  <si>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</si>
  <si>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</si>
  <si>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</si>
  <si>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</si>
  <si>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</si>
  <si>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</si>
  <si>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</si>
  <si>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</si>
  <si>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</si>
  <si>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</si>
  <si>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</si>
  <si>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</si>
  <si>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</si>
  <si>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</si>
  <si>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</si>
  <si>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</si>
  <si>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</si>
  <si>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</si>
  <si>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</si>
  <si>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</si>
  <si>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</si>
  <si>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</si>
  <si>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</si>
  <si>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</si>
  <si>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</si>
  <si>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</si>
  <si>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</si>
  <si>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</si>
  <si>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</si>
  <si>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</si>
  <si>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</si>
  <si>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</si>
  <si>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</si>
  <si>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</si>
  <si>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</si>
  <si>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</si>
  <si>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</si>
  <si>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</si>
  <si>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</si>
  <si>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</si>
  <si>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</si>
  <si>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</si>
  <si>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</si>
  <si>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</si>
  <si>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</si>
  <si>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横浜市鶴見区大黒町１０番１号</t>
    <phoneticPr fontId="3"/>
  </si>
  <si>
    <t>三菱ケミカル株式会社　鶴見工場
工場長　　番場　啓泰</t>
    <phoneticPr fontId="3"/>
  </si>
  <si>
    <t>三菱ケミカル株式会社　鶴見工場</t>
    <phoneticPr fontId="3"/>
  </si>
  <si>
    <t>045-501-1241</t>
    <phoneticPr fontId="3"/>
  </si>
  <si>
    <t>横浜市長</t>
    <phoneticPr fontId="3"/>
  </si>
  <si>
    <t>Ｅ16－化学工業</t>
    <phoneticPr fontId="3"/>
  </si>
  <si>
    <t>163  有機化学工業製品製造業</t>
    <phoneticPr fontId="3"/>
  </si>
  <si>
    <t>243
(R5年3月末）</t>
    <phoneticPr fontId="3"/>
  </si>
  <si>
    <t>令和 5 年 6  月 20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</si>
</sst>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21" zoomScaleNormal="100" zoomScaleSheetLayoutView="100" workbookViewId="0">
      <selection activeCell="Q33" sqref="Q33"/>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450</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459</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455</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454</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453</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2036</v>
      </c>
      <c r="N48" s="579"/>
      <c r="O48" s="580"/>
    </row>
    <row r="49" spans="3:21" ht="18" customHeight="1" x14ac:dyDescent="0.15">
      <c r="C49" s="557" t="s">
        <v>11</v>
      </c>
      <c r="D49" s="558"/>
      <c r="E49" s="559"/>
      <c r="F49" s="612" t="s">
        <v>451</v>
      </c>
      <c r="G49" s="613"/>
      <c r="H49" s="613"/>
      <c r="I49" s="613"/>
      <c r="J49" s="613"/>
      <c r="K49" s="613"/>
      <c r="L49" s="476" t="s">
        <v>173</v>
      </c>
      <c r="M49" s="479"/>
      <c r="N49" s="581"/>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456</v>
      </c>
      <c r="G52" s="512"/>
      <c r="H52" s="512"/>
      <c r="I52" s="512"/>
      <c r="J52" s="36" t="s">
        <v>47</v>
      </c>
      <c r="K52" s="36"/>
      <c r="L52" s="513" t="s">
        <v>457</v>
      </c>
      <c r="M52" s="513"/>
      <c r="N52" s="514"/>
      <c r="O52" s="515"/>
    </row>
    <row r="53" spans="3:21" ht="22.5" customHeight="1" x14ac:dyDescent="0.15">
      <c r="C53" s="366"/>
      <c r="D53" s="462" t="s">
        <v>19</v>
      </c>
      <c r="E53" s="483" t="s">
        <v>370</v>
      </c>
      <c r="F53" s="502" t="s">
        <v>371</v>
      </c>
      <c r="G53" s="503"/>
      <c r="H53" s="504"/>
      <c r="I53" s="502" t="s">
        <v>372</v>
      </c>
      <c r="J53" s="506"/>
      <c r="K53" s="516"/>
      <c r="L53" s="507">
        <v>14879.9</v>
      </c>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t="s">
        <v>458</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6704</v>
      </c>
      <c r="I63" s="294" t="s">
        <v>4</v>
      </c>
      <c r="J63" s="535" t="s">
        <v>326</v>
      </c>
      <c r="K63" s="536"/>
      <c r="L63" s="537"/>
      <c r="M63" s="527">
        <f>+別紙!AA14</f>
        <v>367</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310.10000000000002</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367</v>
      </c>
      <c r="N65" s="528"/>
      <c r="O65" s="465" t="s">
        <v>4</v>
      </c>
      <c r="P65" s="175"/>
      <c r="Q65" s="176"/>
      <c r="R65" s="176"/>
      <c r="S65" s="176"/>
    </row>
    <row r="66" spans="1:48" ht="24.75" customHeight="1" x14ac:dyDescent="0.15">
      <c r="C66" s="493"/>
      <c r="D66" s="532" t="s">
        <v>305</v>
      </c>
      <c r="E66" s="533"/>
      <c r="F66" s="533"/>
      <c r="G66" s="534"/>
      <c r="H66" s="467">
        <f>+別紙!AA12</f>
        <v>6337</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2"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19.600000000000001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35</v>
      </c>
      <c r="E24" s="699"/>
      <c r="F24" s="699"/>
      <c r="G24" s="212" t="s">
        <v>199</v>
      </c>
      <c r="H24" s="679">
        <f>+F12</f>
        <v>19.600000000000001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19.600000000000001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19.600000000000001</v>
      </c>
      <c r="Q27" s="684"/>
      <c r="R27" s="684"/>
      <c r="S27" s="684"/>
      <c r="T27" s="54" t="s">
        <v>38</v>
      </c>
      <c r="U27" s="74"/>
      <c r="V27" s="74"/>
      <c r="Y27" s="72" t="s">
        <v>39</v>
      </c>
      <c r="Z27" s="75"/>
      <c r="AH27" s="63"/>
      <c r="AI27" s="63"/>
      <c r="AJ27" s="63"/>
      <c r="AK27" s="63"/>
      <c r="AL27" s="649">
        <f>+AH18+P27</f>
        <v>19.600000000000001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19.600000000000001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35</v>
      </c>
      <c r="E29" s="699"/>
      <c r="F29" s="699"/>
      <c r="G29" s="212" t="s">
        <v>199</v>
      </c>
      <c r="H29" s="679">
        <f>+AL27</f>
        <v>19.600000000000001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0.1</v>
      </c>
      <c r="E30" s="699"/>
      <c r="F30" s="699"/>
      <c r="G30" s="212" t="s">
        <v>199</v>
      </c>
      <c r="H30" s="679">
        <f>+AL30</f>
        <v>0.1</v>
      </c>
      <c r="I30" s="680"/>
      <c r="J30" s="212" t="s">
        <v>199</v>
      </c>
      <c r="M30" s="654"/>
      <c r="P30" s="66"/>
      <c r="R30" s="683">
        <f>+ROUND(AA28,1)+ROUND(AA29,1)+ROUND(AA30,1)</f>
        <v>19.600000000000001</v>
      </c>
      <c r="S30" s="684"/>
      <c r="T30" s="684"/>
      <c r="U30" s="684"/>
      <c r="V30" s="54" t="s">
        <v>16</v>
      </c>
      <c r="Y30" s="632" t="s">
        <v>187</v>
      </c>
      <c r="Z30" s="633"/>
      <c r="AA30" s="634"/>
      <c r="AB30" s="635"/>
      <c r="AC30" s="635"/>
      <c r="AD30" s="635"/>
      <c r="AE30" s="635"/>
      <c r="AF30" s="54" t="s">
        <v>13</v>
      </c>
      <c r="AL30" s="620">
        <v>0.1</v>
      </c>
      <c r="AM30" s="631"/>
      <c r="AN30" s="631"/>
      <c r="AO30" s="631"/>
      <c r="AP30" s="62" t="s">
        <v>13</v>
      </c>
      <c r="AS30" s="678"/>
      <c r="AT30" s="675"/>
      <c r="AU30" s="675"/>
      <c r="AV30" s="676"/>
      <c r="AW30" s="727"/>
    </row>
    <row r="31" spans="2:49" ht="27" customHeight="1" thickTop="1" thickBot="1" x14ac:dyDescent="0.2">
      <c r="B31" s="707" t="s">
        <v>227</v>
      </c>
      <c r="C31" s="708"/>
      <c r="D31" s="699">
        <v>35</v>
      </c>
      <c r="E31" s="699"/>
      <c r="F31" s="699"/>
      <c r="G31" s="212" t="s">
        <v>199</v>
      </c>
      <c r="H31" s="679">
        <f>+AS24</f>
        <v>19.600000000000001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3"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7.1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7</v>
      </c>
      <c r="E24" s="699"/>
      <c r="F24" s="699"/>
      <c r="G24" s="212" t="s">
        <v>199</v>
      </c>
      <c r="H24" s="679">
        <f>+F12</f>
        <v>7.1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7.1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7.1</v>
      </c>
      <c r="Q27" s="684"/>
      <c r="R27" s="684"/>
      <c r="S27" s="684"/>
      <c r="T27" s="54" t="s">
        <v>38</v>
      </c>
      <c r="U27" s="74"/>
      <c r="V27" s="74"/>
      <c r="Y27" s="72" t="s">
        <v>39</v>
      </c>
      <c r="Z27" s="75"/>
      <c r="AH27" s="63"/>
      <c r="AI27" s="63"/>
      <c r="AJ27" s="63"/>
      <c r="AK27" s="63"/>
      <c r="AL27" s="649">
        <f>+AH18+P27</f>
        <v>7.1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7.1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7</v>
      </c>
      <c r="E29" s="699"/>
      <c r="F29" s="699"/>
      <c r="G29" s="212" t="s">
        <v>199</v>
      </c>
      <c r="H29" s="679">
        <f>+AL27</f>
        <v>7.1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4</v>
      </c>
      <c r="E30" s="699"/>
      <c r="F30" s="699"/>
      <c r="G30" s="212" t="s">
        <v>199</v>
      </c>
      <c r="H30" s="679">
        <f>+AL30</f>
        <v>3.8</v>
      </c>
      <c r="I30" s="680"/>
      <c r="J30" s="212" t="s">
        <v>199</v>
      </c>
      <c r="M30" s="654"/>
      <c r="P30" s="66"/>
      <c r="R30" s="683">
        <f>+ROUND(AA28,1)+ROUND(AA29,1)+ROUND(AA30,1)</f>
        <v>7.1</v>
      </c>
      <c r="S30" s="684"/>
      <c r="T30" s="684"/>
      <c r="U30" s="684"/>
      <c r="V30" s="54" t="s">
        <v>16</v>
      </c>
      <c r="Y30" s="632" t="s">
        <v>187</v>
      </c>
      <c r="Z30" s="633"/>
      <c r="AA30" s="634"/>
      <c r="AB30" s="635"/>
      <c r="AC30" s="635"/>
      <c r="AD30" s="635"/>
      <c r="AE30" s="635"/>
      <c r="AF30" s="54" t="s">
        <v>13</v>
      </c>
      <c r="AL30" s="620">
        <v>3.8</v>
      </c>
      <c r="AM30" s="631"/>
      <c r="AN30" s="631"/>
      <c r="AO30" s="631"/>
      <c r="AP30" s="62" t="s">
        <v>13</v>
      </c>
      <c r="AS30" s="678"/>
      <c r="AT30" s="675"/>
      <c r="AU30" s="675"/>
      <c r="AV30" s="676"/>
      <c r="AW30" s="727"/>
    </row>
    <row r="31" spans="2:49" ht="27" customHeight="1" thickTop="1" thickBot="1" x14ac:dyDescent="0.2">
      <c r="B31" s="707" t="s">
        <v>227</v>
      </c>
      <c r="C31" s="708"/>
      <c r="D31" s="699">
        <v>7</v>
      </c>
      <c r="E31" s="699"/>
      <c r="F31" s="699"/>
      <c r="G31" s="212" t="s">
        <v>199</v>
      </c>
      <c r="H31" s="679">
        <f>+AS24</f>
        <v>7.1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三菱ケミカル株式会社　鶴見工場</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election activeCell="O27" sqref="O27"/>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三菱ケミカル株式会社　鶴見工場</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6594</v>
      </c>
      <c r="I9" s="398">
        <f>IF(ｳ.廃油!D24&gt;0,ｳ.廃油!D24,IF(I$19&gt;0,"0",0))</f>
        <v>39</v>
      </c>
      <c r="J9" s="398">
        <f>IF(ｴ.廃酸!$D24&gt;0,ｴ.廃酸!D24,IF(J$19&gt;0,"0",0))</f>
        <v>0.6</v>
      </c>
      <c r="K9" s="398">
        <f>IF(ｵ.廃ｱﾙｶﾘ!$D24&gt;0,ｵ.廃ｱﾙｶﾘ!D24,IF(K$19&gt;0,"0",0))</f>
        <v>0.4</v>
      </c>
      <c r="L9" s="398">
        <f>IF(ｶ.廃ﾌﾟﾗ類!D24&gt;0,ｶ.廃ﾌﾟﾗ類!D24,IF(L$19&gt;0,"0",0))</f>
        <v>26</v>
      </c>
      <c r="M9" s="398">
        <f>IF(ｷ.紙くず!D24&gt;0,ｷ.紙くず!D24,IF(M$19&gt;0,"0",0))</f>
        <v>0</v>
      </c>
      <c r="N9" s="398">
        <f>IF(ｸ.木くず!D24&gt;0,ｸ.木くず!D24,IF(N$19&gt;0,"0",0))</f>
        <v>2</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35</v>
      </c>
      <c r="T9" s="398">
        <f>IF(ｾ.ｶﾞﾗｽ･ｺﾝｸﾘ･陶磁器くず!D24&gt;0,ｾ.ｶﾞﾗｽ･ｺﾝｸﾘ･陶磁器くず!D24,IF(T$19&gt;0,"0",0))</f>
        <v>7</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6704</v>
      </c>
    </row>
    <row r="10" spans="2:27" ht="24" customHeight="1" x14ac:dyDescent="0.15">
      <c r="B10" s="184" t="s">
        <v>355</v>
      </c>
      <c r="C10" s="773" t="s">
        <v>322</v>
      </c>
      <c r="D10" s="773"/>
      <c r="E10" s="773"/>
      <c r="F10" s="774"/>
      <c r="G10" s="401">
        <f>IF(ｱ.燃え殻!D25&gt;0,ｱ.燃え殻!D25,IF(G$19&gt;0,"0",0))</f>
        <v>0</v>
      </c>
      <c r="H10" s="401" t="str">
        <f>IF(ｲ.汚泥!D25&gt;0,ｲ.汚泥!D25,IF(H$19&gt;0,"0",0))</f>
        <v>0</v>
      </c>
      <c r="I10" s="401" t="str">
        <f>IF(ｳ.廃油!D25&gt;0,ｳ.廃油!D25,IF(I$19&gt;0,"0",0))</f>
        <v>0</v>
      </c>
      <c r="J10" s="401" t="str">
        <f>IF(ｴ.廃酸!$D25&gt;0,ｴ.廃酸!D25,IF(J$19&gt;0,"0",0))</f>
        <v>0</v>
      </c>
      <c r="K10" s="401" t="str">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t="str">
        <f>IF(ｲ.汚泥!D26&gt;0,ｲ.汚泥!D26,IF(H$19&gt;0,"0",0))</f>
        <v>0</v>
      </c>
      <c r="I11" s="404" t="str">
        <f>IF(ｳ.廃油!D26&gt;0,ｳ.廃油!D26,IF(I$19&gt;0,"0",0))</f>
        <v>0</v>
      </c>
      <c r="J11" s="404" t="str">
        <f>IF(ｴ.廃酸!$D26&gt;0,ｴ.廃酸!D26,IF(J$19&gt;0,"0",0))</f>
        <v>0</v>
      </c>
      <c r="K11" s="404" t="str">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f>IF(ｲ.汚泥!D27&gt;0,ｲ.汚泥!D27,IF(H$19&gt;0,"0",0))</f>
        <v>6337</v>
      </c>
      <c r="I12" s="404" t="str">
        <f>IF(ｳ.廃油!D27&gt;0,ｳ.廃油!D27,IF(I$19&gt;0,"0",0))</f>
        <v>0</v>
      </c>
      <c r="J12" s="404" t="str">
        <f>IF(ｴ.廃酸!$D27&gt;0,ｴ.廃酸!D27,IF(J$19&gt;0,"0",0))</f>
        <v>0</v>
      </c>
      <c r="K12" s="404" t="str">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f t="shared" si="0"/>
        <v>6337</v>
      </c>
    </row>
    <row r="13" spans="2:27" ht="24" customHeight="1" x14ac:dyDescent="0.15">
      <c r="B13" s="184" t="s">
        <v>229</v>
      </c>
      <c r="C13" s="777" t="s">
        <v>325</v>
      </c>
      <c r="D13" s="742"/>
      <c r="E13" s="742"/>
      <c r="F13" s="743"/>
      <c r="G13" s="404">
        <f>IF(ｱ.燃え殻!D28&gt;0,ｱ.燃え殻!D28,IF(G$19&gt;0,"0",0))</f>
        <v>0</v>
      </c>
      <c r="H13" s="404" t="str">
        <f>IF(ｲ.汚泥!D28&gt;0,ｲ.汚泥!D28,IF(H$19&gt;0,"0",0))</f>
        <v>0</v>
      </c>
      <c r="I13" s="404" t="str">
        <f>IF(ｳ.廃油!D28&gt;0,ｳ.廃油!D28,IF(I$19&gt;0,"0",0))</f>
        <v>0</v>
      </c>
      <c r="J13" s="404" t="str">
        <f>IF(ｴ.廃酸!$D28&gt;0,ｴ.廃酸!D28,IF(J$19&gt;0,"0",0))</f>
        <v>0</v>
      </c>
      <c r="K13" s="404" t="str">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257</v>
      </c>
      <c r="I14" s="404">
        <f>IF(ｳ.廃油!D29&gt;0,ｳ.廃油!D29,IF(I$19&gt;0,"0",0))</f>
        <v>39</v>
      </c>
      <c r="J14" s="404">
        <f>IF(ｴ.廃酸!$D29&gt;0,ｴ.廃酸!D29,IF(J$19&gt;0,"0",0))</f>
        <v>0.6</v>
      </c>
      <c r="K14" s="404">
        <f>IF(ｵ.廃ｱﾙｶﾘ!$D29&gt;0,ｵ.廃ｱﾙｶﾘ!D29,IF(K$19&gt;0,"0",0))</f>
        <v>0.4</v>
      </c>
      <c r="L14" s="404">
        <f>IF(ｶ.廃ﾌﾟﾗ類!D29&gt;0,ｶ.廃ﾌﾟﾗ類!D29,IF(L$19&gt;0,"0",0))</f>
        <v>26</v>
      </c>
      <c r="M14" s="404">
        <f>IF(ｷ.紙くず!D29&gt;0,ｷ.紙くず!D29,IF(M$19&gt;0,"0",0))</f>
        <v>0</v>
      </c>
      <c r="N14" s="404">
        <f>IF(ｸ.木くず!D29&gt;0,ｸ.木くず!D29,IF(N$19&gt;0,"0",0))</f>
        <v>2</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35</v>
      </c>
      <c r="T14" s="404">
        <f>IF(ｾ.ｶﾞﾗｽ･ｺﾝｸﾘ･陶磁器くず!D29&gt;0,ｾ.ｶﾞﾗｽ･ｺﾝｸﾘ･陶磁器くず!D29,IF(T$19&gt;0,"0",0))</f>
        <v>7</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367</v>
      </c>
    </row>
    <row r="15" spans="2:27" ht="24" customHeight="1" x14ac:dyDescent="0.15">
      <c r="B15" s="184" t="s">
        <v>246</v>
      </c>
      <c r="C15" s="775" t="s">
        <v>244</v>
      </c>
      <c r="D15" s="775"/>
      <c r="E15" s="775"/>
      <c r="F15" s="776"/>
      <c r="G15" s="404">
        <f>IF(ｱ.燃え殻!D30&gt;0,ｱ.燃え殻!D30,IF(G$19&gt;0,"0",0))</f>
        <v>0</v>
      </c>
      <c r="H15" s="404">
        <f>IF(ｲ.汚泥!D30&gt;0,ｲ.汚泥!D30,IF(H$19&gt;0,"0",0))</f>
        <v>257</v>
      </c>
      <c r="I15" s="404">
        <f>IF(ｳ.廃油!D30&gt;0,ｳ.廃油!D30,IF(I$19&gt;0,"0",0))</f>
        <v>39</v>
      </c>
      <c r="J15" s="404">
        <f>IF(ｴ.廃酸!$D30&gt;0,ｴ.廃酸!D30,IF(J$19&gt;0,"0",0))</f>
        <v>0.6</v>
      </c>
      <c r="K15" s="404">
        <f>IF(ｵ.廃ｱﾙｶﾘ!$D30&gt;0,ｵ.廃ｱﾙｶﾘ!D30,IF(K$19&gt;0,"0",0))</f>
        <v>0.4</v>
      </c>
      <c r="L15" s="404">
        <f>IF(ｶ.廃ﾌﾟﾗ類!D30&gt;0,ｶ.廃ﾌﾟﾗ類!D30,IF(L$19&gt;0,"0",0))</f>
        <v>9</v>
      </c>
      <c r="M15" s="404">
        <f>IF(ｷ.紙くず!D30&gt;0,ｷ.紙くず!D30,IF(M$19&gt;0,"0",0))</f>
        <v>0</v>
      </c>
      <c r="N15" s="404" t="str">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0.1</v>
      </c>
      <c r="T15" s="404">
        <f>IF(ｾ.ｶﾞﾗｽ･ｺﾝｸﾘ･陶磁器くず!D30&gt;0,ｾ.ｶﾞﾗｽ･ｺﾝｸﾘ･陶磁器くず!D30,IF(T$19&gt;0,"0",0))</f>
        <v>4</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f t="shared" si="0"/>
        <v>310.10000000000002</v>
      </c>
    </row>
    <row r="16" spans="2:27" ht="24" customHeight="1" x14ac:dyDescent="0.15">
      <c r="B16" s="184" t="s">
        <v>247</v>
      </c>
      <c r="C16" s="775" t="s">
        <v>245</v>
      </c>
      <c r="D16" s="775"/>
      <c r="E16" s="775"/>
      <c r="F16" s="776"/>
      <c r="G16" s="404">
        <f>IF(ｱ.燃え殻!D31&gt;0,ｱ.燃え殻!D31,IF(G$19&gt;0,"0",0))</f>
        <v>0</v>
      </c>
      <c r="H16" s="404">
        <f>IF(ｲ.汚泥!D31&gt;0,ｲ.汚泥!D31,IF(H$19&gt;0,"0",0))</f>
        <v>257</v>
      </c>
      <c r="I16" s="404">
        <f>IF(ｳ.廃油!D31&gt;0,ｳ.廃油!D31,IF(I$19&gt;0,"0",0))</f>
        <v>39</v>
      </c>
      <c r="J16" s="404">
        <f>IF(ｴ.廃酸!$D31&gt;0,ｴ.廃酸!D31,IF(J$19&gt;0,"0",0))</f>
        <v>0.6</v>
      </c>
      <c r="K16" s="404">
        <f>IF(ｵ.廃ｱﾙｶﾘ!$D31&gt;0,ｵ.廃ｱﾙｶﾘ!D31,IF(K$19&gt;0,"0",0))</f>
        <v>0.4</v>
      </c>
      <c r="L16" s="404">
        <f>IF(ｶ.廃ﾌﾟﾗ類!D31&gt;0,ｶ.廃ﾌﾟﾗ類!D31,IF(L$19&gt;0,"0",0))</f>
        <v>26</v>
      </c>
      <c r="M16" s="404">
        <f>IF(ｷ.紙くず!D31&gt;0,ｷ.紙くず!D31,IF(M$19&gt;0,"0",0))</f>
        <v>0</v>
      </c>
      <c r="N16" s="404">
        <f>IF(ｸ.木くず!D31&gt;0,ｸ.木くず!D31,IF(N$19&gt;0,"0",0))</f>
        <v>2</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35</v>
      </c>
      <c r="T16" s="404">
        <f>IF(ｾ.ｶﾞﾗｽ･ｺﾝｸﾘ･陶磁器くず!D31&gt;0,ｾ.ｶﾞﾗｽ･ｺﾝｸﾘ･陶磁器くず!D31,IF(T$19&gt;0,"0",0))</f>
        <v>7</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367</v>
      </c>
    </row>
    <row r="17" spans="2:27" ht="24" customHeight="1" x14ac:dyDescent="0.15">
      <c r="B17" s="184"/>
      <c r="C17" s="775" t="s">
        <v>444</v>
      </c>
      <c r="D17" s="775"/>
      <c r="E17" s="775"/>
      <c r="F17" s="776"/>
      <c r="G17" s="404">
        <f>IF(ｱ.燃え殻!D32&gt;0,ｱ.燃え殻!D32,IF(G$19&gt;0,"0",0))</f>
        <v>0</v>
      </c>
      <c r="H17" s="404" t="str">
        <f>IF(ｲ.汚泥!D32&gt;0,ｲ.汚泥!D32,IF(H$19&gt;0,"0",0))</f>
        <v>0</v>
      </c>
      <c r="I17" s="404" t="str">
        <f>IF(ｳ.廃油!D32&gt;0,ｳ.廃油!D32,IF(I$19&gt;0,"0",0))</f>
        <v>0</v>
      </c>
      <c r="J17" s="404" t="str">
        <f>IF(ｴ.廃酸!$D32&gt;0,ｴ.廃酸!D32,IF(J$19&gt;0,"0",0))</f>
        <v>0</v>
      </c>
      <c r="K17" s="404" t="str">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t="str">
        <f>IF(ｲ.汚泥!D33&gt;0,ｲ.汚泥!D33,IF(H$19&gt;0,"0",0))</f>
        <v>0</v>
      </c>
      <c r="I18" s="407" t="str">
        <f>IF(ｳ.廃油!D33&gt;0,ｳ.廃油!D33,IF(I$19&gt;0,"0",0))</f>
        <v>0</v>
      </c>
      <c r="J18" s="407" t="str">
        <f>IF(ｴ.廃酸!$D33&gt;0,ｴ.廃酸!D33,IF(J$19&gt;0,"0",0))</f>
        <v>0</v>
      </c>
      <c r="K18" s="407" t="str">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5338.7000000000007</v>
      </c>
      <c r="I19" s="410">
        <f t="shared" si="1"/>
        <v>14.1</v>
      </c>
      <c r="J19" s="410">
        <f t="shared" si="1"/>
        <v>0.7</v>
      </c>
      <c r="K19" s="410">
        <f t="shared" si="1"/>
        <v>0.8</v>
      </c>
      <c r="L19" s="410">
        <f t="shared" si="1"/>
        <v>31.3</v>
      </c>
      <c r="M19" s="410">
        <f t="shared" si="1"/>
        <v>0</v>
      </c>
      <c r="N19" s="410">
        <f t="shared" si="1"/>
        <v>1.3</v>
      </c>
      <c r="O19" s="410">
        <f t="shared" si="1"/>
        <v>0</v>
      </c>
      <c r="P19" s="410">
        <f t="shared" si="1"/>
        <v>0</v>
      </c>
      <c r="Q19" s="410">
        <f t="shared" si="1"/>
        <v>0</v>
      </c>
      <c r="R19" s="410">
        <f t="shared" si="1"/>
        <v>0</v>
      </c>
      <c r="S19" s="410">
        <f t="shared" si="1"/>
        <v>19.600000000000001</v>
      </c>
      <c r="T19" s="410">
        <f t="shared" si="1"/>
        <v>7.1</v>
      </c>
      <c r="U19" s="410">
        <f t="shared" si="1"/>
        <v>0</v>
      </c>
      <c r="V19" s="410">
        <f t="shared" si="1"/>
        <v>0</v>
      </c>
      <c r="W19" s="410">
        <f t="shared" si="1"/>
        <v>0</v>
      </c>
      <c r="X19" s="410">
        <f t="shared" si="1"/>
        <v>0</v>
      </c>
      <c r="Y19" s="410">
        <f t="shared" si="1"/>
        <v>0</v>
      </c>
      <c r="Z19" s="411">
        <f t="shared" si="1"/>
        <v>0</v>
      </c>
      <c r="AA19" s="412">
        <f t="shared" ref="AA19:AA25" si="2">SUM(G19:Z19)</f>
        <v>5413.6000000000022</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5274.6</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5274.6</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152.9</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152.9</v>
      </c>
    </row>
    <row r="27" spans="2:27" ht="24" customHeight="1" x14ac:dyDescent="0.15">
      <c r="B27" s="182"/>
      <c r="C27" s="759"/>
      <c r="D27" s="187" t="s">
        <v>25</v>
      </c>
      <c r="E27" s="755" t="s">
        <v>291</v>
      </c>
      <c r="F27" s="756"/>
      <c r="G27" s="431">
        <f t="shared" ref="G27:Z27" si="5">+G23-G26</f>
        <v>0</v>
      </c>
      <c r="H27" s="431">
        <f t="shared" si="5"/>
        <v>5121.7000000000007</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5121.7000000000007</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152.9</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152.9</v>
      </c>
    </row>
    <row r="32" spans="2:27" ht="24" customHeight="1" x14ac:dyDescent="0.15">
      <c r="B32" s="184">
        <v>4</v>
      </c>
      <c r="C32" s="137"/>
      <c r="D32" s="228"/>
      <c r="E32" s="223" t="s">
        <v>267</v>
      </c>
      <c r="F32" s="474"/>
      <c r="G32" s="437">
        <f t="shared" ref="G32:Z32" si="7">SUM(G33:G35)</f>
        <v>0</v>
      </c>
      <c r="H32" s="437">
        <f t="shared" si="7"/>
        <v>152.9</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152.9</v>
      </c>
    </row>
    <row r="33" spans="2:27" ht="24" customHeight="1" x14ac:dyDescent="0.15">
      <c r="B33" s="184" t="s">
        <v>229</v>
      </c>
      <c r="C33" s="137"/>
      <c r="D33" s="226"/>
      <c r="E33" s="221"/>
      <c r="F33" s="219" t="s">
        <v>236</v>
      </c>
      <c r="G33" s="440">
        <f>+ｱ.燃え殻!$AU$16</f>
        <v>0</v>
      </c>
      <c r="H33" s="440">
        <f>+ｲ.汚泥!$AU$16</f>
        <v>152.9</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152.9</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64.099999999999994</v>
      </c>
      <c r="I37" s="446">
        <f t="shared" si="8"/>
        <v>14.1</v>
      </c>
      <c r="J37" s="446">
        <f t="shared" si="8"/>
        <v>0.7</v>
      </c>
      <c r="K37" s="446">
        <f t="shared" si="8"/>
        <v>0.8</v>
      </c>
      <c r="L37" s="446">
        <f t="shared" si="8"/>
        <v>31.3</v>
      </c>
      <c r="M37" s="446">
        <f t="shared" si="8"/>
        <v>0</v>
      </c>
      <c r="N37" s="446">
        <f t="shared" si="8"/>
        <v>1.3</v>
      </c>
      <c r="O37" s="446">
        <f t="shared" si="8"/>
        <v>0</v>
      </c>
      <c r="P37" s="446">
        <f t="shared" si="8"/>
        <v>0</v>
      </c>
      <c r="Q37" s="446">
        <f t="shared" si="8"/>
        <v>0</v>
      </c>
      <c r="R37" s="446">
        <f t="shared" si="8"/>
        <v>0</v>
      </c>
      <c r="S37" s="446">
        <f t="shared" si="8"/>
        <v>19.600000000000001</v>
      </c>
      <c r="T37" s="446">
        <f t="shared" si="8"/>
        <v>7.1</v>
      </c>
      <c r="U37" s="446">
        <f t="shared" si="8"/>
        <v>0</v>
      </c>
      <c r="V37" s="446">
        <f t="shared" si="8"/>
        <v>0</v>
      </c>
      <c r="W37" s="446">
        <f t="shared" si="8"/>
        <v>0</v>
      </c>
      <c r="X37" s="446">
        <f t="shared" si="8"/>
        <v>0</v>
      </c>
      <c r="Y37" s="446">
        <f t="shared" si="8"/>
        <v>0</v>
      </c>
      <c r="Z37" s="447">
        <f t="shared" si="8"/>
        <v>0</v>
      </c>
      <c r="AA37" s="448">
        <f t="shared" si="4"/>
        <v>138.99999999999997</v>
      </c>
    </row>
    <row r="38" spans="2:27" ht="24" customHeight="1" x14ac:dyDescent="0.15">
      <c r="B38" s="182"/>
      <c r="C38" s="746"/>
      <c r="D38" s="225"/>
      <c r="E38" s="223" t="s">
        <v>264</v>
      </c>
      <c r="F38" s="474"/>
      <c r="G38" s="437">
        <f t="shared" ref="G38:Z38" si="9">SUM(G39:G41)</f>
        <v>0</v>
      </c>
      <c r="H38" s="437">
        <f t="shared" si="9"/>
        <v>64.099999999999994</v>
      </c>
      <c r="I38" s="437">
        <f t="shared" si="9"/>
        <v>14.1</v>
      </c>
      <c r="J38" s="437">
        <f t="shared" si="9"/>
        <v>0.7</v>
      </c>
      <c r="K38" s="437">
        <f t="shared" si="9"/>
        <v>0.8</v>
      </c>
      <c r="L38" s="437">
        <f t="shared" si="9"/>
        <v>31.3</v>
      </c>
      <c r="M38" s="437">
        <f t="shared" si="9"/>
        <v>0</v>
      </c>
      <c r="N38" s="437">
        <f t="shared" si="9"/>
        <v>1.3</v>
      </c>
      <c r="O38" s="437">
        <f t="shared" si="9"/>
        <v>0</v>
      </c>
      <c r="P38" s="437">
        <f t="shared" si="9"/>
        <v>0</v>
      </c>
      <c r="Q38" s="437">
        <f t="shared" si="9"/>
        <v>0</v>
      </c>
      <c r="R38" s="437">
        <f t="shared" si="9"/>
        <v>0</v>
      </c>
      <c r="S38" s="437">
        <f t="shared" si="9"/>
        <v>19.600000000000001</v>
      </c>
      <c r="T38" s="437">
        <f t="shared" si="9"/>
        <v>7.1</v>
      </c>
      <c r="U38" s="437">
        <f t="shared" si="9"/>
        <v>0</v>
      </c>
      <c r="V38" s="437">
        <f t="shared" si="9"/>
        <v>0</v>
      </c>
      <c r="W38" s="437">
        <f t="shared" si="9"/>
        <v>0</v>
      </c>
      <c r="X38" s="437">
        <f t="shared" si="9"/>
        <v>0</v>
      </c>
      <c r="Y38" s="437">
        <f t="shared" si="9"/>
        <v>0</v>
      </c>
      <c r="Z38" s="438">
        <f t="shared" si="9"/>
        <v>0</v>
      </c>
      <c r="AA38" s="439">
        <f t="shared" si="4"/>
        <v>138.99999999999997</v>
      </c>
    </row>
    <row r="39" spans="2:27" ht="24" customHeight="1" x14ac:dyDescent="0.15">
      <c r="B39" s="182"/>
      <c r="C39" s="746"/>
      <c r="D39" s="226"/>
      <c r="E39" s="221"/>
      <c r="F39" s="219" t="s">
        <v>236</v>
      </c>
      <c r="G39" s="440">
        <f>+ｱ.燃え殻!$AA$28</f>
        <v>0</v>
      </c>
      <c r="H39" s="440">
        <f>+ｲ.汚泥!$AA$28</f>
        <v>64.099999999999994</v>
      </c>
      <c r="I39" s="440">
        <f>+ｳ.廃油!$AA$28</f>
        <v>14.1</v>
      </c>
      <c r="J39" s="440">
        <f>+ｴ.廃酸!$AA$28</f>
        <v>0.7</v>
      </c>
      <c r="K39" s="440">
        <f>+ｵ.廃ｱﾙｶﾘ!$AA$28</f>
        <v>0.8</v>
      </c>
      <c r="L39" s="440">
        <f>+ｶ.廃ﾌﾟﾗ類!$AA$28</f>
        <v>31.3</v>
      </c>
      <c r="M39" s="440">
        <f>+ｷ.紙くず!$AA$28</f>
        <v>0</v>
      </c>
      <c r="N39" s="440">
        <f>+ｸ.木くず!$AA$28</f>
        <v>1.3</v>
      </c>
      <c r="O39" s="440">
        <f>+ｹ.繊維くず!$AA$28</f>
        <v>0</v>
      </c>
      <c r="P39" s="440">
        <f>+ｺ.動植物性残さ!$AA$28</f>
        <v>0</v>
      </c>
      <c r="Q39" s="440">
        <f>+ｻ.動物系固形不要物!$AA$28</f>
        <v>0</v>
      </c>
      <c r="R39" s="440">
        <f>+ｼ.ｺﾞﾑくず!$AA$28</f>
        <v>0</v>
      </c>
      <c r="S39" s="440">
        <f>+ｽ.金属くず!$AA$28</f>
        <v>19.600000000000001</v>
      </c>
      <c r="T39" s="440">
        <f>+ｾ.ｶﾞﾗｽ･ｺﾝｸﾘ･陶磁器くず!$AA$28</f>
        <v>7.1</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138.99999999999997</v>
      </c>
    </row>
    <row r="40" spans="2:27" ht="24" customHeight="1" x14ac:dyDescent="0.15">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217</v>
      </c>
      <c r="I43" s="449">
        <f>+ｳ.廃油!$AL$27</f>
        <v>14.1</v>
      </c>
      <c r="J43" s="449">
        <f>+ｴ.廃酸!$AL$27</f>
        <v>0.7</v>
      </c>
      <c r="K43" s="449">
        <f>+ｵ.廃ｱﾙｶﾘ!$AL$27</f>
        <v>0.8</v>
      </c>
      <c r="L43" s="449">
        <f>+ｶ.廃ﾌﾟﾗ類!$AL$27</f>
        <v>31.3</v>
      </c>
      <c r="M43" s="449">
        <f>+ｷ.紙くず!$AL$27</f>
        <v>0</v>
      </c>
      <c r="N43" s="449">
        <f>+ｸ.木くず!$AL$27</f>
        <v>1.3</v>
      </c>
      <c r="O43" s="449">
        <f>+ｹ.繊維くず!$AL$27</f>
        <v>0</v>
      </c>
      <c r="P43" s="449">
        <f>+ｺ.動植物性残さ!$AL$27</f>
        <v>0</v>
      </c>
      <c r="Q43" s="449">
        <f>+ｻ.動物系固形不要物!$AL$27</f>
        <v>0</v>
      </c>
      <c r="R43" s="449">
        <f>+ｼ.ｺﾞﾑくず!$AL$27</f>
        <v>0</v>
      </c>
      <c r="S43" s="449">
        <f>+ｽ.金属くず!$AL$27</f>
        <v>19.600000000000001</v>
      </c>
      <c r="T43" s="449">
        <f>+ｾ.ｶﾞﾗｽ･ｺﾝｸﾘ･陶磁器くず!$AL$27</f>
        <v>7.1</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291.90000000000003</v>
      </c>
    </row>
    <row r="44" spans="2:27" ht="24" customHeight="1" x14ac:dyDescent="0.15">
      <c r="B44" s="182"/>
      <c r="C44" s="189"/>
      <c r="D44" s="187" t="s">
        <v>189</v>
      </c>
      <c r="E44" s="755" t="s">
        <v>239</v>
      </c>
      <c r="F44" s="756"/>
      <c r="G44" s="452">
        <f>+ｱ.燃え殻!$AL$30</f>
        <v>0</v>
      </c>
      <c r="H44" s="452">
        <f>+ｲ.汚泥!$AL$30</f>
        <v>210.1</v>
      </c>
      <c r="I44" s="452">
        <f>+ｳ.廃油!$AL$30</f>
        <v>14.1</v>
      </c>
      <c r="J44" s="452">
        <f>+ｴ.廃酸!$AL$30</f>
        <v>0.7</v>
      </c>
      <c r="K44" s="452">
        <f>+ｵ.廃ｱﾙｶﾘ!$AL$30</f>
        <v>0.1</v>
      </c>
      <c r="L44" s="452">
        <f>+ｶ.廃ﾌﾟﾗ類!$AL$30</f>
        <v>9.9</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0.1</v>
      </c>
      <c r="T44" s="452">
        <f>+ｾ.ｶﾞﾗｽ･ｺﾝｸﾘ･陶磁器くず!$AL$30</f>
        <v>3.8</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238.79999999999998</v>
      </c>
    </row>
    <row r="45" spans="2:27" ht="24" customHeight="1" x14ac:dyDescent="0.15">
      <c r="B45" s="182"/>
      <c r="C45" s="189"/>
      <c r="D45" s="472" t="s">
        <v>191</v>
      </c>
      <c r="E45" s="757" t="s">
        <v>240</v>
      </c>
      <c r="F45" s="758"/>
      <c r="G45" s="455">
        <f>+ｱ.燃え殻!$AS$24</f>
        <v>0</v>
      </c>
      <c r="H45" s="455">
        <f>+ｲ.汚泥!$AS$24</f>
        <v>217</v>
      </c>
      <c r="I45" s="455">
        <f>+ｳ.廃油!$AS$24</f>
        <v>14.1</v>
      </c>
      <c r="J45" s="455">
        <f>+ｴ.廃酸!$AS$24</f>
        <v>0.7</v>
      </c>
      <c r="K45" s="455">
        <f>+ｵ.廃ｱﾙｶﾘ!$AS$24</f>
        <v>0.8</v>
      </c>
      <c r="L45" s="455">
        <f>+ｶ.廃ﾌﾟﾗ類!$AS$24</f>
        <v>31.3</v>
      </c>
      <c r="M45" s="455">
        <f>+ｷ.紙くず!$AS$24</f>
        <v>0</v>
      </c>
      <c r="N45" s="455">
        <f>+ｸ.木くず!$AS$24</f>
        <v>1.3</v>
      </c>
      <c r="O45" s="455">
        <f>+ｹ.繊維くず!$AS$24</f>
        <v>0</v>
      </c>
      <c r="P45" s="455">
        <f>+ｺ.動植物性残さ!$AS$24</f>
        <v>0</v>
      </c>
      <c r="Q45" s="455">
        <f>+ｻ.動物系固形不要物!$AS$24</f>
        <v>0</v>
      </c>
      <c r="R45" s="455">
        <f>+ｼ.ｺﾞﾑくず!$AS$24</f>
        <v>0</v>
      </c>
      <c r="S45" s="455">
        <f>+ｽ.金属くず!$AS$24</f>
        <v>19.600000000000001</v>
      </c>
      <c r="T45" s="455">
        <f>+ｾ.ｶﾞﾗｽ･ｺﾝｸﾘ･陶磁器くず!$AS$24</f>
        <v>7.1</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291.90000000000003</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11932.7</v>
      </c>
      <c r="I55" s="321">
        <f t="shared" si="10"/>
        <v>53.1</v>
      </c>
      <c r="J55" s="321">
        <f t="shared" si="10"/>
        <v>1.2999999999999998</v>
      </c>
      <c r="K55" s="321">
        <f t="shared" si="10"/>
        <v>1.2000000000000002</v>
      </c>
      <c r="L55" s="321">
        <f t="shared" si="10"/>
        <v>57.3</v>
      </c>
      <c r="M55" s="321">
        <f t="shared" si="10"/>
        <v>0</v>
      </c>
      <c r="N55" s="321">
        <f t="shared" si="10"/>
        <v>3.3</v>
      </c>
      <c r="O55" s="321">
        <f t="shared" si="10"/>
        <v>0</v>
      </c>
      <c r="P55" s="321">
        <f t="shared" si="10"/>
        <v>0</v>
      </c>
      <c r="Q55" s="321">
        <f t="shared" si="10"/>
        <v>0</v>
      </c>
      <c r="R55" s="321">
        <f t="shared" si="10"/>
        <v>0</v>
      </c>
      <c r="S55" s="321">
        <f t="shared" si="10"/>
        <v>54.6</v>
      </c>
      <c r="T55" s="321">
        <f t="shared" si="10"/>
        <v>14.1</v>
      </c>
      <c r="U55" s="321">
        <f t="shared" si="10"/>
        <v>0</v>
      </c>
      <c r="V55" s="321">
        <f t="shared" si="10"/>
        <v>0</v>
      </c>
      <c r="W55" s="321">
        <f t="shared" si="10"/>
        <v>0</v>
      </c>
      <c r="X55" s="321">
        <f t="shared" si="10"/>
        <v>0</v>
      </c>
      <c r="Y55" s="321">
        <f t="shared" si="10"/>
        <v>0</v>
      </c>
      <c r="Z55" s="321">
        <f t="shared" si="10"/>
        <v>0</v>
      </c>
      <c r="AA55" s="322">
        <f>+AA9+AA19+AA20</f>
        <v>12117.600000000002</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5 年 6  月 20  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横浜市鶴見区大黒町１０番１号</v>
      </c>
      <c r="K16" s="800"/>
      <c r="L16" s="801"/>
      <c r="M16" s="801"/>
      <c r="N16" s="801"/>
      <c r="O16" s="802"/>
    </row>
    <row r="17" spans="1:48" ht="26.25" customHeight="1" x14ac:dyDescent="0.15">
      <c r="C17" s="249"/>
      <c r="D17" s="250"/>
      <c r="E17" s="250"/>
      <c r="F17" s="250"/>
      <c r="G17" s="250"/>
      <c r="H17" s="254" t="s">
        <v>7</v>
      </c>
      <c r="I17" s="254"/>
      <c r="J17" s="800" t="str">
        <f>+表紙!J40</f>
        <v>三菱ケミカル株式会社　鶴見工場
工場長　　番場　啓泰</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045-501-1241</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三菱ケミカル株式会社　鶴見工場</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2036</v>
      </c>
      <c r="N25" s="853"/>
      <c r="O25" s="854"/>
    </row>
    <row r="26" spans="1:48" ht="18" customHeight="1" x14ac:dyDescent="0.15">
      <c r="C26" s="833" t="s">
        <v>11</v>
      </c>
      <c r="D26" s="834"/>
      <c r="E26" s="835"/>
      <c r="F26" s="827" t="str">
        <f>+表紙!F49</f>
        <v>横浜市鶴見区大黒町１０番１号</v>
      </c>
      <c r="G26" s="828"/>
      <c r="H26" s="828"/>
      <c r="I26" s="828"/>
      <c r="J26" s="828"/>
      <c r="K26" s="828"/>
      <c r="L26" s="139" t="s">
        <v>173</v>
      </c>
      <c r="M26" s="259"/>
      <c r="N26" s="831" t="str">
        <f>IF(+表紙!N49="","",+表紙!N49)</f>
        <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Ｅ16－化学工業</v>
      </c>
      <c r="G29" s="856"/>
      <c r="H29" s="856"/>
      <c r="I29" s="856"/>
      <c r="J29" s="375" t="s">
        <v>47</v>
      </c>
      <c r="K29" s="375"/>
      <c r="L29" s="857" t="str">
        <f>+表紙!L52</f>
        <v>163  有機化学工業製品製造業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14879.9</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t="str">
        <f>+表紙!F59</f>
        <v>243
(R5年3月末）</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6704</v>
      </c>
      <c r="I40" s="294" t="s">
        <v>4</v>
      </c>
      <c r="J40" s="535" t="s">
        <v>326</v>
      </c>
      <c r="K40" s="536"/>
      <c r="L40" s="537"/>
      <c r="M40" s="859">
        <f>+表紙!M63</f>
        <v>367</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310.10000000000002</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367</v>
      </c>
      <c r="N42" s="860">
        <f>+表紙!N65</f>
        <v>0</v>
      </c>
      <c r="O42" s="197" t="s">
        <v>4</v>
      </c>
    </row>
    <row r="43" spans="1:48" ht="24.75" customHeight="1" x14ac:dyDescent="0.15">
      <c r="C43" s="191"/>
      <c r="D43" s="532" t="s">
        <v>305</v>
      </c>
      <c r="E43" s="533"/>
      <c r="F43" s="533"/>
      <c r="G43" s="534"/>
      <c r="H43" s="299">
        <f>+表紙!H66</f>
        <v>6337</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3"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5338.7000000000007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152.9</v>
      </c>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v>5274.6</v>
      </c>
      <c r="Q18" s="621"/>
      <c r="R18" s="621"/>
      <c r="S18" s="621"/>
      <c r="T18" s="62" t="s">
        <v>13</v>
      </c>
      <c r="U18"/>
      <c r="V18" s="301"/>
      <c r="W18"/>
      <c r="X18" s="211"/>
      <c r="Y18" s="649">
        <f>+ROUND(AH9,1)+ROUND(AH12,1)+ROUND(AH15,1)+AH18</f>
        <v>152.9</v>
      </c>
      <c r="Z18" s="650"/>
      <c r="AA18" s="650"/>
      <c r="AB18" s="62" t="s">
        <v>4</v>
      </c>
      <c r="AC18" s="210"/>
      <c r="AD18" s="210"/>
      <c r="AE18" s="654"/>
      <c r="AH18" s="683">
        <f>+ROUND(AO18,1)+ROUND(AO21,1)</f>
        <v>152.9</v>
      </c>
      <c r="AI18" s="680"/>
      <c r="AJ18" s="680"/>
      <c r="AK18" s="680"/>
      <c r="AL18" s="54" t="s">
        <v>13</v>
      </c>
      <c r="AM18" s="65"/>
      <c r="AO18" s="330">
        <f>+ROUND(AU16,1)+ROUND(AU17,1)+ROUND(AU18,1)</f>
        <v>152.9</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5121.7000000000007</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6594</v>
      </c>
      <c r="E24" s="699"/>
      <c r="F24" s="699"/>
      <c r="G24" s="212" t="s">
        <v>199</v>
      </c>
      <c r="H24" s="679">
        <f>+F12</f>
        <v>5338.7000000000007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217</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6337</v>
      </c>
      <c r="E27" s="699"/>
      <c r="F27" s="699"/>
      <c r="G27" s="212" t="s">
        <v>199</v>
      </c>
      <c r="H27" s="679">
        <f>+Y21</f>
        <v>5121.7000000000007</v>
      </c>
      <c r="I27" s="680"/>
      <c r="J27" s="212" t="s">
        <v>199</v>
      </c>
      <c r="M27" s="654"/>
      <c r="P27" s="683">
        <f>+R30+ROUND(R33,1)</f>
        <v>64.099999999999994</v>
      </c>
      <c r="Q27" s="684"/>
      <c r="R27" s="684"/>
      <c r="S27" s="684"/>
      <c r="T27" s="54" t="s">
        <v>38</v>
      </c>
      <c r="U27" s="74"/>
      <c r="V27" s="74"/>
      <c r="Y27" s="72" t="s">
        <v>39</v>
      </c>
      <c r="Z27" s="75"/>
      <c r="AH27" s="63"/>
      <c r="AI27" s="63"/>
      <c r="AJ27" s="63"/>
      <c r="AK27" s="63"/>
      <c r="AL27" s="649">
        <f>+AH18+P27</f>
        <v>217</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64.099999999999994</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257</v>
      </c>
      <c r="E29" s="699"/>
      <c r="F29" s="699"/>
      <c r="G29" s="212" t="s">
        <v>199</v>
      </c>
      <c r="H29" s="679">
        <f>+AL27</f>
        <v>217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257</v>
      </c>
      <c r="E30" s="699"/>
      <c r="F30" s="699"/>
      <c r="G30" s="212" t="s">
        <v>199</v>
      </c>
      <c r="H30" s="679">
        <f>+AL30</f>
        <v>210.1</v>
      </c>
      <c r="I30" s="680"/>
      <c r="J30" s="212" t="s">
        <v>199</v>
      </c>
      <c r="M30" s="654"/>
      <c r="P30" s="66"/>
      <c r="R30" s="683">
        <f>+ROUND(AA28,1)+ROUND(AA29,1)+ROUND(AA30,1)</f>
        <v>64.099999999999994</v>
      </c>
      <c r="S30" s="684"/>
      <c r="T30" s="684"/>
      <c r="U30" s="684"/>
      <c r="V30" s="54" t="s">
        <v>16</v>
      </c>
      <c r="Y30" s="632" t="s">
        <v>187</v>
      </c>
      <c r="Z30" s="633"/>
      <c r="AA30" s="634"/>
      <c r="AB30" s="635"/>
      <c r="AC30" s="635"/>
      <c r="AD30" s="635"/>
      <c r="AE30" s="635"/>
      <c r="AF30" s="54" t="s">
        <v>13</v>
      </c>
      <c r="AL30" s="620">
        <v>210.1</v>
      </c>
      <c r="AM30" s="631"/>
      <c r="AN30" s="631"/>
      <c r="AO30" s="631"/>
      <c r="AP30" s="62" t="s">
        <v>13</v>
      </c>
      <c r="AS30" s="678"/>
      <c r="AT30" s="675"/>
      <c r="AU30" s="675"/>
      <c r="AV30" s="676"/>
      <c r="AW30" s="727"/>
    </row>
    <row r="31" spans="2:49" ht="27" customHeight="1" thickTop="1" thickBot="1" x14ac:dyDescent="0.2">
      <c r="B31" s="707" t="s">
        <v>227</v>
      </c>
      <c r="C31" s="708"/>
      <c r="D31" s="699">
        <v>257</v>
      </c>
      <c r="E31" s="699"/>
      <c r="F31" s="699"/>
      <c r="G31" s="212" t="s">
        <v>199</v>
      </c>
      <c r="H31" s="679">
        <f>+AS24</f>
        <v>217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2"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14.1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39</v>
      </c>
      <c r="E24" s="699"/>
      <c r="F24" s="699"/>
      <c r="G24" s="212" t="s">
        <v>199</v>
      </c>
      <c r="H24" s="679">
        <f>+F12</f>
        <v>14.1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14.1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14.1</v>
      </c>
      <c r="Q27" s="684"/>
      <c r="R27" s="684"/>
      <c r="S27" s="684"/>
      <c r="T27" s="54" t="s">
        <v>38</v>
      </c>
      <c r="U27" s="74"/>
      <c r="V27" s="74"/>
      <c r="Y27" s="72" t="s">
        <v>39</v>
      </c>
      <c r="Z27" s="75"/>
      <c r="AH27" s="63"/>
      <c r="AI27" s="63"/>
      <c r="AJ27" s="63"/>
      <c r="AK27" s="63"/>
      <c r="AL27" s="649">
        <f>+AH18+P27</f>
        <v>14.1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14.1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39</v>
      </c>
      <c r="E29" s="699"/>
      <c r="F29" s="699"/>
      <c r="G29" s="212" t="s">
        <v>199</v>
      </c>
      <c r="H29" s="679">
        <f>+AL27</f>
        <v>14.1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39</v>
      </c>
      <c r="E30" s="699"/>
      <c r="F30" s="699"/>
      <c r="G30" s="212" t="s">
        <v>199</v>
      </c>
      <c r="H30" s="679">
        <f>+AL30</f>
        <v>14.1</v>
      </c>
      <c r="I30" s="680"/>
      <c r="J30" s="212" t="s">
        <v>199</v>
      </c>
      <c r="M30" s="654"/>
      <c r="P30" s="66"/>
      <c r="R30" s="683">
        <f>+ROUND(AA28,1)+ROUND(AA29,1)+ROUND(AA30,1)</f>
        <v>14.1</v>
      </c>
      <c r="S30" s="684"/>
      <c r="T30" s="684"/>
      <c r="U30" s="684"/>
      <c r="V30" s="54" t="s">
        <v>16</v>
      </c>
      <c r="Y30" s="632" t="s">
        <v>187</v>
      </c>
      <c r="Z30" s="633"/>
      <c r="AA30" s="634"/>
      <c r="AB30" s="635"/>
      <c r="AC30" s="635"/>
      <c r="AD30" s="635"/>
      <c r="AE30" s="635"/>
      <c r="AF30" s="54" t="s">
        <v>13</v>
      </c>
      <c r="AL30" s="620">
        <v>14.1</v>
      </c>
      <c r="AM30" s="631"/>
      <c r="AN30" s="631"/>
      <c r="AO30" s="631"/>
      <c r="AP30" s="62" t="s">
        <v>13</v>
      </c>
      <c r="AS30" s="678"/>
      <c r="AT30" s="675"/>
      <c r="AU30" s="675"/>
      <c r="AV30" s="676"/>
      <c r="AW30" s="727"/>
    </row>
    <row r="31" spans="2:49" ht="27" customHeight="1" thickTop="1" thickBot="1" x14ac:dyDescent="0.2">
      <c r="B31" s="707" t="s">
        <v>227</v>
      </c>
      <c r="C31" s="708"/>
      <c r="D31" s="699">
        <v>39</v>
      </c>
      <c r="E31" s="699"/>
      <c r="F31" s="699"/>
      <c r="G31" s="212" t="s">
        <v>199</v>
      </c>
      <c r="H31" s="679">
        <f>+AS24</f>
        <v>14.1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3"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0.6</v>
      </c>
      <c r="E24" s="699"/>
      <c r="F24" s="699"/>
      <c r="G24" s="212" t="s">
        <v>199</v>
      </c>
      <c r="H24" s="679">
        <f>+F12</f>
        <v>0.7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0.7</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0.7</v>
      </c>
      <c r="Q27" s="684"/>
      <c r="R27" s="684"/>
      <c r="S27" s="684"/>
      <c r="T27" s="54" t="s">
        <v>38</v>
      </c>
      <c r="U27" s="74"/>
      <c r="V27" s="74"/>
      <c r="Y27" s="72" t="s">
        <v>39</v>
      </c>
      <c r="Z27" s="75"/>
      <c r="AH27" s="63"/>
      <c r="AI27" s="63"/>
      <c r="AJ27" s="63"/>
      <c r="AK27" s="63"/>
      <c r="AL27" s="649">
        <f>+AH18+P27</f>
        <v>0.7</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0.6</v>
      </c>
      <c r="E29" s="699"/>
      <c r="F29" s="699"/>
      <c r="G29" s="212" t="s">
        <v>199</v>
      </c>
      <c r="H29" s="679">
        <f>+AL27</f>
        <v>0.7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0.6</v>
      </c>
      <c r="E30" s="699"/>
      <c r="F30" s="699"/>
      <c r="G30" s="212" t="s">
        <v>199</v>
      </c>
      <c r="H30" s="679">
        <f>+AL30</f>
        <v>0.7</v>
      </c>
      <c r="I30" s="680"/>
      <c r="J30" s="212" t="s">
        <v>199</v>
      </c>
      <c r="M30" s="654"/>
      <c r="P30" s="66"/>
      <c r="R30" s="683">
        <f>+ROUND(AA28,1)+ROUND(AA29,1)+ROUND(AA30,1)</f>
        <v>0.7</v>
      </c>
      <c r="S30" s="684"/>
      <c r="T30" s="684"/>
      <c r="U30" s="684"/>
      <c r="V30" s="54" t="s">
        <v>16</v>
      </c>
      <c r="Y30" s="632" t="s">
        <v>187</v>
      </c>
      <c r="Z30" s="633"/>
      <c r="AA30" s="634"/>
      <c r="AB30" s="635"/>
      <c r="AC30" s="635"/>
      <c r="AD30" s="635"/>
      <c r="AE30" s="635"/>
      <c r="AF30" s="54" t="s">
        <v>13</v>
      </c>
      <c r="AL30" s="620">
        <v>0.7</v>
      </c>
      <c r="AM30" s="631"/>
      <c r="AN30" s="631"/>
      <c r="AO30" s="631"/>
      <c r="AP30" s="62" t="s">
        <v>13</v>
      </c>
      <c r="AS30" s="678"/>
      <c r="AT30" s="675"/>
      <c r="AU30" s="675"/>
      <c r="AV30" s="676"/>
      <c r="AW30" s="727"/>
    </row>
    <row r="31" spans="2:49" ht="27" customHeight="1" thickTop="1" thickBot="1" x14ac:dyDescent="0.2">
      <c r="B31" s="707" t="s">
        <v>227</v>
      </c>
      <c r="C31" s="708"/>
      <c r="D31" s="699">
        <v>0.6</v>
      </c>
      <c r="E31" s="699"/>
      <c r="F31" s="699"/>
      <c r="G31" s="212" t="s">
        <v>199</v>
      </c>
      <c r="H31" s="679">
        <f>+AS24</f>
        <v>0.7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16"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0.8</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0.4</v>
      </c>
      <c r="E24" s="699"/>
      <c r="F24" s="699"/>
      <c r="G24" s="212" t="s">
        <v>199</v>
      </c>
      <c r="H24" s="679">
        <f>+F12</f>
        <v>0.8</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0.8</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0.8</v>
      </c>
      <c r="Q27" s="684"/>
      <c r="R27" s="684"/>
      <c r="S27" s="684"/>
      <c r="T27" s="54" t="s">
        <v>38</v>
      </c>
      <c r="U27" s="74"/>
      <c r="V27" s="74"/>
      <c r="Y27" s="72" t="s">
        <v>39</v>
      </c>
      <c r="Z27" s="75"/>
      <c r="AH27" s="63"/>
      <c r="AI27" s="63"/>
      <c r="AJ27" s="63"/>
      <c r="AK27" s="63"/>
      <c r="AL27" s="649">
        <f>+AH18+P27</f>
        <v>0.8</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0.8</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0.4</v>
      </c>
      <c r="E29" s="699"/>
      <c r="F29" s="699"/>
      <c r="G29" s="212" t="s">
        <v>199</v>
      </c>
      <c r="H29" s="679">
        <f>+AL27</f>
        <v>0.8</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0.4</v>
      </c>
      <c r="E30" s="699"/>
      <c r="F30" s="699"/>
      <c r="G30" s="212" t="s">
        <v>199</v>
      </c>
      <c r="H30" s="679">
        <f>+AL30</f>
        <v>0.1</v>
      </c>
      <c r="I30" s="680"/>
      <c r="J30" s="212" t="s">
        <v>199</v>
      </c>
      <c r="M30" s="654"/>
      <c r="P30" s="66"/>
      <c r="R30" s="683">
        <f>+ROUND(AA28,1)+ROUND(AA29,1)+ROUND(AA30,1)</f>
        <v>0.8</v>
      </c>
      <c r="S30" s="684"/>
      <c r="T30" s="684"/>
      <c r="U30" s="684"/>
      <c r="V30" s="54" t="s">
        <v>16</v>
      </c>
      <c r="Y30" s="632" t="s">
        <v>187</v>
      </c>
      <c r="Z30" s="633"/>
      <c r="AA30" s="634"/>
      <c r="AB30" s="635"/>
      <c r="AC30" s="635"/>
      <c r="AD30" s="635"/>
      <c r="AE30" s="635"/>
      <c r="AF30" s="54" t="s">
        <v>13</v>
      </c>
      <c r="AL30" s="620">
        <v>0.1</v>
      </c>
      <c r="AM30" s="631"/>
      <c r="AN30" s="631"/>
      <c r="AO30" s="631"/>
      <c r="AP30" s="62" t="s">
        <v>13</v>
      </c>
      <c r="AS30" s="678"/>
      <c r="AT30" s="675"/>
      <c r="AU30" s="675"/>
      <c r="AV30" s="676"/>
      <c r="AW30" s="727"/>
    </row>
    <row r="31" spans="2:49" ht="27" customHeight="1" thickTop="1" thickBot="1" x14ac:dyDescent="0.2">
      <c r="B31" s="707" t="s">
        <v>227</v>
      </c>
      <c r="C31" s="708"/>
      <c r="D31" s="699">
        <v>0.4</v>
      </c>
      <c r="E31" s="699"/>
      <c r="F31" s="699"/>
      <c r="G31" s="212" t="s">
        <v>199</v>
      </c>
      <c r="H31" s="679">
        <f>+AS24</f>
        <v>0.8</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3"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31.3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26</v>
      </c>
      <c r="E24" s="699"/>
      <c r="F24" s="699"/>
      <c r="G24" s="212" t="s">
        <v>199</v>
      </c>
      <c r="H24" s="679">
        <f>+F12</f>
        <v>31.3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31.3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31.3</v>
      </c>
      <c r="Q27" s="684"/>
      <c r="R27" s="684"/>
      <c r="S27" s="684"/>
      <c r="T27" s="54" t="s">
        <v>38</v>
      </c>
      <c r="U27" s="74"/>
      <c r="V27" s="74"/>
      <c r="Y27" s="72" t="s">
        <v>39</v>
      </c>
      <c r="Z27" s="75"/>
      <c r="AH27" s="63"/>
      <c r="AI27" s="63"/>
      <c r="AJ27" s="63"/>
      <c r="AK27" s="63"/>
      <c r="AL27" s="649">
        <f>+AH18+P27</f>
        <v>31.3</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31.3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26</v>
      </c>
      <c r="E29" s="699"/>
      <c r="F29" s="699"/>
      <c r="G29" s="212" t="s">
        <v>199</v>
      </c>
      <c r="H29" s="679">
        <f>+AL27</f>
        <v>31.3</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9</v>
      </c>
      <c r="E30" s="699"/>
      <c r="F30" s="699"/>
      <c r="G30" s="212" t="s">
        <v>199</v>
      </c>
      <c r="H30" s="679">
        <f>+AL30</f>
        <v>9.9</v>
      </c>
      <c r="I30" s="680"/>
      <c r="J30" s="212" t="s">
        <v>199</v>
      </c>
      <c r="M30" s="654"/>
      <c r="P30" s="66"/>
      <c r="R30" s="683">
        <f>+ROUND(AA28,1)+ROUND(AA29,1)+ROUND(AA30,1)</f>
        <v>31.3</v>
      </c>
      <c r="S30" s="684"/>
      <c r="T30" s="684"/>
      <c r="U30" s="684"/>
      <c r="V30" s="54" t="s">
        <v>16</v>
      </c>
      <c r="Y30" s="632" t="s">
        <v>187</v>
      </c>
      <c r="Z30" s="633"/>
      <c r="AA30" s="634"/>
      <c r="AB30" s="635"/>
      <c r="AC30" s="635"/>
      <c r="AD30" s="635"/>
      <c r="AE30" s="635"/>
      <c r="AF30" s="54" t="s">
        <v>13</v>
      </c>
      <c r="AL30" s="620">
        <v>9.9</v>
      </c>
      <c r="AM30" s="631"/>
      <c r="AN30" s="631"/>
      <c r="AO30" s="631"/>
      <c r="AP30" s="62" t="s">
        <v>13</v>
      </c>
      <c r="AS30" s="678"/>
      <c r="AT30" s="675"/>
      <c r="AU30" s="675"/>
      <c r="AV30" s="676"/>
      <c r="AW30" s="727"/>
    </row>
    <row r="31" spans="2:49" ht="27" customHeight="1" thickTop="1" thickBot="1" x14ac:dyDescent="0.2">
      <c r="B31" s="707" t="s">
        <v>227</v>
      </c>
      <c r="C31" s="708"/>
      <c r="D31" s="699">
        <v>26</v>
      </c>
      <c r="E31" s="699"/>
      <c r="F31" s="699"/>
      <c r="G31" s="212" t="s">
        <v>199</v>
      </c>
      <c r="H31" s="679">
        <f>+AS24</f>
        <v>31.3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9" zoomScaleNormal="100" workbookViewId="0">
      <selection activeCell="O27" sqref="O2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三菱ケミカル株式会社　鶴見工場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2</v>
      </c>
      <c r="E24" s="699"/>
      <c r="F24" s="699"/>
      <c r="G24" s="212" t="s">
        <v>199</v>
      </c>
      <c r="H24" s="679">
        <f>+F12</f>
        <v>1.3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1.3</v>
      </c>
      <c r="Q27" s="684"/>
      <c r="R27" s="684"/>
      <c r="S27" s="684"/>
      <c r="T27" s="54" t="s">
        <v>38</v>
      </c>
      <c r="U27" s="74"/>
      <c r="V27" s="74"/>
      <c r="Y27" s="72" t="s">
        <v>39</v>
      </c>
      <c r="Z27" s="75"/>
      <c r="AH27" s="63"/>
      <c r="AI27" s="63"/>
      <c r="AJ27" s="63"/>
      <c r="AK27" s="63"/>
      <c r="AL27" s="649">
        <f>+AH18+P27</f>
        <v>1.3</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v>
      </c>
      <c r="E29" s="699"/>
      <c r="F29" s="699"/>
      <c r="G29" s="212" t="s">
        <v>199</v>
      </c>
      <c r="H29" s="679">
        <f>+AL27</f>
        <v>1.3</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1.3</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2</v>
      </c>
      <c r="E31" s="699"/>
      <c r="F31" s="699"/>
      <c r="G31" s="212" t="s">
        <v>199</v>
      </c>
      <c r="H31" s="679">
        <f>+AS24</f>
        <v>1.3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2023-06-27T01:43:55Z</dcterms:created>
  <dcterms:modified xsi:type="dcterms:W3CDTF">2023-07-21T00:50:06Z</dcterms:modified>
</cp:coreProperties>
</file>