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28680" yWindow="1695" windowWidth="29040" windowHeight="1584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O22" i="77"/>
  <c r="K51" i="94" s="1"/>
  <c r="J47" i="94"/>
  <c r="J46" i="94"/>
  <c r="J44" i="94"/>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2" i="94" s="1"/>
  <c r="H31"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AA44" i="94" l="1"/>
  <c r="K226" i="95" s="1"/>
  <c r="K202" i="98" s="1"/>
  <c r="H26" i="94"/>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31" i="77" s="1"/>
  <c r="K52" i="94" s="1"/>
  <c r="AK27" i="74"/>
  <c r="AK31" i="74" s="1"/>
  <c r="H52" i="94" s="1"/>
  <c r="AK27" i="2"/>
  <c r="G38" i="94"/>
  <c r="G37" i="94" s="1"/>
  <c r="G19" i="94" s="1"/>
  <c r="X21" i="85"/>
  <c r="O16" i="85"/>
  <c r="M50" i="94" s="1"/>
  <c r="F12" i="78"/>
  <c r="AK27" i="78"/>
  <c r="X18" i="81"/>
  <c r="AK27" i="81"/>
  <c r="AK31" i="81" s="1"/>
  <c r="S52" i="94" s="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K31" i="75" s="1"/>
  <c r="I52" i="94" s="1"/>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14" i="94"/>
  <c r="P9" i="94"/>
  <c r="P55" i="94" s="1"/>
  <c r="P16" i="94"/>
  <c r="P14" i="94"/>
  <c r="P12" i="94"/>
  <c r="M12" i="94"/>
  <c r="M9" i="94"/>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M55" i="94"/>
  <c r="O16" i="74"/>
  <c r="H50" i="94" s="1"/>
  <c r="X21" i="74"/>
  <c r="X21" i="81"/>
  <c r="O16" i="81"/>
  <c r="S50" i="94" s="1"/>
  <c r="J55" i="94"/>
  <c r="V55" i="94"/>
  <c r="X21" i="84"/>
  <c r="O16" i="84"/>
  <c r="T50" i="94" s="1"/>
  <c r="AA26" i="94"/>
  <c r="AA27" i="94"/>
  <c r="K170" i="95" s="1"/>
  <c r="K146" i="98" s="1"/>
  <c r="X21" i="77"/>
  <c r="O16" i="77"/>
  <c r="K50" i="94" s="1"/>
  <c r="L55" i="94"/>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<sst xmlns="http://schemas.openxmlformats.org/spreadsheetml/2006/main" count="3179" uniqueCount="463">
  <si>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</si>
  <si>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</si>
  <si>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</si>
  <si>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</si>
  <si>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</si>
  <si>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</si>
  <si>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</si>
  <si>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</si>
  <si>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</si>
  <si>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</si>
  <si>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</si>
  <si>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</si>
  <si>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</si>
  <si>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</si>
  <si>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</si>
  <si>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</si>
  <si>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</si>
  <si>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</si>
  <si>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</si>
  <si>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</si>
  <si>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</si>
  <si>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</si>
  <si>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</si>
  <si>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</si>
  <si>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</si>
  <si>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</si>
  <si>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</si>
  <si>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</si>
  <si>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</si>
  <si>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</si>
  <si>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</si>
  <si>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</si>
  <si>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</si>
  <si>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</si>
  <si>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</si>
  <si>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</si>
  <si>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</si>
  <si>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</si>
  <si>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</si>
  <si>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</si>
  <si>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</si>
  <si>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</si>
  <si>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</si>
  <si>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</si>
  <si>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</si>
  <si>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</si>
  <si>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</si>
  <si>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</si>
  <si>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</si>
  <si>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</si>
  <si>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</si>
  <si>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</si>
  <si>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</si>
  <si>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</si>
  <si>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</si>
  <si>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</si>
  <si>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</si>
  <si>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</si>
  <si>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</si>
  <si>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</si>
  <si>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</si>
  <si>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</si>
  <si>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</si>
  <si>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</si>
  <si>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</si>
  <si>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</si>
  <si>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</si>
  <si>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</si>
  <si>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</si>
  <si>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</si>
  <si>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</si>
  <si>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</si>
  <si>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</si>
  <si>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</si>
  <si>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</si>
  <si>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</si>
  <si>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</si>
  <si>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</si>
  <si>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</si>
  <si>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</si>
  <si>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</si>
  <si>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</si>
  <si>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</si>
  <si>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</si>
  <si>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</si>
  <si>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</si>
  <si>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</si>
  <si>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</si>
  <si>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</si>
  <si>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</si>
  <si>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</si>
  <si>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</si>
  <si>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</si>
  <si>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</si>
  <si>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</si>
  <si>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</si>
  <si>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</si>
  <si>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</si>
  <si>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</si>
  <si>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</si>
  <si>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</si>
  <si>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</si>
  <si>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</si>
  <si>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</si>
  <si>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</si>
  <si>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</si>
  <si>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</si>
  <si>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</si>
  <si>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</si>
  <si>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</si>
  <si>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</si>
  <si>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</si>
  <si>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</si>
  <si>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</si>
  <si>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</si>
  <si>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</si>
  <si>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</si>
  <si>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</si>
  <si>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</si>
  <si>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</si>
  <si>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</si>
  <si>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</si>
  <si>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</si>
  <si>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</si>
  <si>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</si>
  <si>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</si>
  <si>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</si>
  <si>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</si>
  <si>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</si>
  <si>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</si>
  <si>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</si>
  <si>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</si>
  <si>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</si>
  <si>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</si>
  <si>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</si>
  <si>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</si>
  <si>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</si>
  <si>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</si>
  <si>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</si>
  <si>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</si>
  <si>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</si>
  <si>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</si>
  <si>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</si>
  <si>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</si>
  <si>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</si>
  <si>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</si>
  <si>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</si>
  <si>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</si>
  <si>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</si>
  <si>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</si>
  <si>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</si>
  <si>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</si>
  <si>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</si>
  <si>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</si>
  <si>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</si>
  <si>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</si>
  <si>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</si>
  <si>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</si>
  <si>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</si>
  <si>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</si>
  <si>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</si>
  <si>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</si>
  <si>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</si>
  <si>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</si>
  <si>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</si>
  <si>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</si>
  <si>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</si>
  <si>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</si>
  <si>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</si>
  <si>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</si>
  <si>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</si>
  <si>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</si>
  <si>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</si>
  <si>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</si>
  <si>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</si>
  <si>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</si>
  <si>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</si>
  <si>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</si>
  <si>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</si>
  <si>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</si>
  <si>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</si>
  <si>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</si>
  <si>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</si>
  <si>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</si>
  <si>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</si>
  <si>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</si>
  <si>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</si>
  <si>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</si>
  <si>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</si>
  <si>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</si>
  <si>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</si>
  <si>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</si>
  <si>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</si>
  <si>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</si>
  <si>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</si>
  <si>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</si>
  <si>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</si>
  <si>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</si>
  <si>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</si>
  <si>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</si>
  <si>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</si>
  <si>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</si>
  <si>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</si>
  <si>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</si>
  <si>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</si>
  <si>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</si>
  <si>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</si>
  <si>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</si>
  <si>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</si>
  <si>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</si>
  <si>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</si>
  <si>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</si>
  <si>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</si>
  <si>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</si>
  <si>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</si>
  <si>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</si>
  <si>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</si>
  <si>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</si>
  <si>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</si>
  <si>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</si>
  <si>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</si>
  <si>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</si>
  <si>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</si>
  <si>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</si>
  <si>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</si>
  <si>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</si>
  <si>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</si>
  <si>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</si>
  <si>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</si>
  <si>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</si>
  <si>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</si>
  <si>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</si>
  <si>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</si>
  <si>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</si>
  <si>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</si>
  <si>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</si>
  <si>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</si>
  <si>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</si>
  <si>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</si>
  <si>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</si>
  <si>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</si>
  <si>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</si>
  <si>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</si>
  <si>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</si>
  <si>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</si>
  <si>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</si>
  <si>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</si>
  <si>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</si>
  <si>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</si>
  <si>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</si>
  <si>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</si>
  <si>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</si>
  <si>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</si>
  <si>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</si>
  <si>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</si>
  <si>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</si>
  <si>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</si>
  <si>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</si>
  <si>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</si>
  <si>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</si>
  <si>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</si>
  <si>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</si>
  <si>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</si>
  <si>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</si>
  <si>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</si>
  <si>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</si>
  <si>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</si>
  <si>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</si>
  <si>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</si>
  <si>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</si>
  <si>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</si>
  <si>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</si>
  <si>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</si>
  <si>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</si>
  <si>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</si>
  <si>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</si>
  <si>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</si>
  <si>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</si>
  <si>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</si>
  <si>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</si>
  <si>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</si>
  <si>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</si>
  <si>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</si>
  <si>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</si>
  <si>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</si>
  <si>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</si>
  <si>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</si>
  <si>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</si>
  <si>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</si>
  <si>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</si>
  <si>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</si>
  <si>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</si>
  <si>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</si>
  <si>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</si>
  <si>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</si>
  <si>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</si>
  <si>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</si>
  <si>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</si>
  <si>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</si>
  <si>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</si>
  <si>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</si>
  <si>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</si>
  <si>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</si>
  <si>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</si>
  <si>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</si>
  <si>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</si>
  <si>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</si>
  <si>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</si>
  <si>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</si>
  <si>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</si>
  <si>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</si>
  <si>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</si>
  <si>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</si>
  <si>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</si>
  <si>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</si>
  <si>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</si>
  <si>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</si>
  <si>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</si>
  <si>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</si>
  <si>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</si>
  <si>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</si>
  <si>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</si>
  <si>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</si>
  <si>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</si>
  <si>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</si>
  <si>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</si>
  <si>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</si>
  <si>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</si>
  <si>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</si>
  <si>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</si>
  <si>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</si>
  <si>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</si>
  <si>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</si>
  <si>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</si>
  <si>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</si>
  <si>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</si>
  <si>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</si>
  <si>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</si>
  <si>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</si>
  <si>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</si>
  <si>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</si>
  <si>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</si>
  <si>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</si>
  <si>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</si>
  <si>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</si>
  <si>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</si>
  <si>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</si>
  <si>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</si>
  <si>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</si>
  <si>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</si>
  <si>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</si>
  <si>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</si>
  <si>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</si>
  <si>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</si>
  <si>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</si>
  <si>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</si>
  <si>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</si>
  <si>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</si>
  <si>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</si>
  <si>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</si>
  <si>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</si>
  <si>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</si>
  <si>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</si>
  <si>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</si>
  <si>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</si>
  <si>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</si>
  <si>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</si>
  <si>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</si>
  <si>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</si>
  <si>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</si>
  <si>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</si>
  <si>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</si>
  <si>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</si>
  <si>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</si>
  <si>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</si>
  <si>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</si>
  <si>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</si>
  <si>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</si>
  <si>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</si>
  <si>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</si>
  <si>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</si>
  <si>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</si>
  <si>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</si>
  <si>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</si>
  <si>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</si>
  <si>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</si>
  <si>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</si>
  <si>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</si>
  <si>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</si>
  <si>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</si>
  <si>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</si>
  <si>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</si>
  <si>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</si>
  <si>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</si>
  <si>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</si>
  <si>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</si>
  <si>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</si>
  <si>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</si>
  <si>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</si>
  <si>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</si>
  <si>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</si>
  <si>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</si>
  <si>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</si>
  <si>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</si>
  <si>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</si>
  <si>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</si>
  <si>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</si>
  <si>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</si>
  <si>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</si>
  <si>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</si>
  <si>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</si>
  <si>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</si>
  <si>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</si>
  <si>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</si>
  <si>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</si>
  <si>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</si>
  <si>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</si>
  <si>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</si>
  <si>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</si>
  <si>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</si>
  <si>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</si>
  <si>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</si>
  <si>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</si>
  <si>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</si>
  <si>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</si>
  <si>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</si>
  <si>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</si>
  <si>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</si>
  <si>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</si>
  <si>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</si>
  <si>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</si>
  <si>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</si>
  <si>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</si>
  <si>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</si>
  <si>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</si>
  <si>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</si>
  <si>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</si>
  <si>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</si>
  <si>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</si>
  <si>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</si>
  <si>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</si>
  <si>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</si>
  <si>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</si>
  <si>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</si>
  <si>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</si>
  <si>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令和    6年    6月   30日</t>
    <phoneticPr fontId="3"/>
  </si>
  <si>
    <t>産業廃棄物処理施設の適切管理による工程ロスの削減や回収率アップ
不適合購入品の持ち帰りの徹底
購入品の使用後の回収調査・実施</t>
    <phoneticPr fontId="3"/>
  </si>
  <si>
    <t>同上の継続</t>
    <phoneticPr fontId="3"/>
  </si>
  <si>
    <t>産業廃棄物の種類は１０種類、定期的に職場を回り分別に対する教育を実施</t>
    <phoneticPr fontId="3"/>
  </si>
  <si>
    <t>同上の継続</t>
    <phoneticPr fontId="3"/>
  </si>
  <si>
    <t>不純物除去による酸化鉄汚泥の有償化
酸化鉄汚泥の利用先の開拓</t>
    <phoneticPr fontId="3"/>
  </si>
  <si>
    <t>脱水施設の適切管理による脱水率の向上</t>
    <phoneticPr fontId="3"/>
  </si>
  <si>
    <t>特になし（非該当）</t>
    <phoneticPr fontId="3"/>
  </si>
  <si>
    <t>定期的な委託先監査による適正処分の確認</t>
    <phoneticPr fontId="3"/>
  </si>
  <si>
    <t>東京都港区西新橋一丁目１４番１号</t>
    <phoneticPr fontId="3"/>
  </si>
  <si>
    <t>東亞合成株式会社
代表取締役社長　髙村　美己志　</t>
    <phoneticPr fontId="3"/>
  </si>
  <si>
    <t>０３－３５９７－７２１５</t>
    <phoneticPr fontId="3"/>
  </si>
  <si>
    <t>東亞合成株式会社　横浜工場</t>
    <phoneticPr fontId="3"/>
  </si>
  <si>
    <t>横浜市鶴見区末広町一丁目７番地</t>
    <phoneticPr fontId="3"/>
  </si>
  <si>
    <t>045-503-7300</t>
    <phoneticPr fontId="3"/>
  </si>
  <si>
    <t>ソーダ工業</t>
    <phoneticPr fontId="3"/>
  </si>
  <si>
    <t>【汚泥】
廃液処理受託＋社内廃水→中和処理→（汚泥の発生）→脱水→保管→【中間処理委託・一部販売】
→溶融/固化→ケーソン材・路盤材・土壌改良剤
原塩貯槽の点検・整備→塩水マッドの発生→【中間処理委託】固化→路盤材・土壌改良剤
【廃プラスチック】
包装材・塩ビ配管・フィルター材他→分別→保管→【中間処理委託】燃料化・一部再生
【鉄くず/汚泥/ガラス・陶磁器/他】
建設工事→分別・保管→【中間処理委託】破砕→再生原料・セメント・人工砂
【廃酸/廃アルカリ】
苛性ソーダ/塩酸の貯槽の点検整備→廃酸/廃アルカリの発生→【中間処理委託】中和→固化→路盤材・土壌改良剤</t>
    <phoneticPr fontId="3"/>
  </si>
  <si>
    <t>別添-1　廃棄物管理体制図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</si>
</sst>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459230" y="2219325"/>
          <a:ext cx="388620" cy="640080"/>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19250" y="2174875"/>
          <a:ext cx="431800" cy="64452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605643" y="2193471"/>
          <a:ext cx="427264" cy="635454"/>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609725" y="2219325"/>
          <a:ext cx="428625"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609725" y="2190750"/>
          <a:ext cx="428625" cy="638175"/>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609725" y="2190750"/>
          <a:ext cx="428625" cy="638175"/>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609725" y="2200275"/>
          <a:ext cx="428625" cy="638175"/>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609725" y="2181225"/>
          <a:ext cx="428625" cy="638175"/>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33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33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drawing" Target="../drawings/drawing19.xml"/><Relationship Id="rId1" Type="http://schemas.openxmlformats.org/officeDocument/2006/relationships/printerSettings" Target="../printerSettings/printerSettings20.bin"/><Relationship Id="rId4" Type="http://schemas.openxmlformats.org/officeDocument/2006/relationships/comments" Target="../comments20.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0.xml"/><Relationship Id="rId1" Type="http://schemas.openxmlformats.org/officeDocument/2006/relationships/printerSettings" Target="../printerSettings/printerSettings21.bin"/><Relationship Id="rId4" Type="http://schemas.openxmlformats.org/officeDocument/2006/relationships/comments" Target="../comments2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25" zoomScale="90" zoomScaleNormal="115" zoomScaleSheetLayoutView="90" workbookViewId="0">
      <selection activeCell="D77" sqref="D77:U86"/>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445</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41</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454</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455</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456</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457</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2038</v>
      </c>
      <c r="Q49" s="754"/>
      <c r="R49" s="754"/>
      <c r="S49" s="754"/>
      <c r="T49" s="754"/>
      <c r="U49" s="755"/>
    </row>
    <row r="50" spans="3:54" ht="26.25" customHeight="1" x14ac:dyDescent="0.15">
      <c r="C50" s="726" t="s">
        <v>11</v>
      </c>
      <c r="D50" s="727"/>
      <c r="E50" s="728"/>
      <c r="F50" s="737" t="s">
        <v>458</v>
      </c>
      <c r="G50" s="738"/>
      <c r="H50" s="738"/>
      <c r="I50" s="738"/>
      <c r="J50" s="738"/>
      <c r="K50" s="738"/>
      <c r="L50" s="738"/>
      <c r="M50" s="738"/>
      <c r="N50" s="592" t="s">
        <v>172</v>
      </c>
      <c r="O50" s="595"/>
      <c r="P50" s="596"/>
      <c r="Q50" s="741" t="s">
        <v>459</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129</v>
      </c>
      <c r="G54" s="649"/>
      <c r="H54" s="649"/>
      <c r="I54" s="649"/>
      <c r="J54" s="649"/>
      <c r="K54" s="649"/>
      <c r="L54" s="38" t="s">
        <v>48</v>
      </c>
      <c r="M54" s="38"/>
      <c r="N54" s="655" t="s">
        <v>460</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v>12806</v>
      </c>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461</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462</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9</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1730.6</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t="s">
        <v>446</v>
      </c>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9</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1645</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t="s">
        <v>447</v>
      </c>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t="s">
        <v>448</v>
      </c>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t="s">
        <v>449</v>
      </c>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f>+別紙!AA10</f>
        <v>145.4</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t="s">
        <v>450</v>
      </c>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150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t="s">
        <v>449</v>
      </c>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f>+別紙!AA12</f>
        <v>897.3</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t="s">
        <v>451</v>
      </c>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870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t="s">
        <v>449</v>
      </c>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t="s">
        <v>452</v>
      </c>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t="s">
        <v>452</v>
      </c>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687.89999999999986</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f>+別紙!AA15</f>
        <v>676.9</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684.39999999999986</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t="s">
        <v>453</v>
      </c>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625</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614</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625</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t="s">
        <v>447</v>
      </c>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東亞合成株式会社　横浜工場</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cellWatches>
    <cellWatch r="T18"/>
  </cellWatche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U16" zoomScale="90" zoomScaleNormal="90"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東亞合成株式会社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v>150</v>
      </c>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1600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v>580</v>
      </c>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v>1600</v>
      </c>
      <c r="P18" s="827"/>
      <c r="Q18" s="827"/>
      <c r="R18" s="827"/>
      <c r="S18" s="67" t="s">
        <v>14</v>
      </c>
      <c r="T18"/>
      <c r="U18" s="349"/>
      <c r="V18"/>
      <c r="W18" s="233"/>
      <c r="X18" s="905">
        <f>+ROUND(AG9,1)+ROUND(AG12,1)+ROUND(AG15,1)+AG18</f>
        <v>730</v>
      </c>
      <c r="Y18" s="906"/>
      <c r="Z18" s="906"/>
      <c r="AA18" s="67" t="s">
        <v>4</v>
      </c>
      <c r="AB18" s="232"/>
      <c r="AC18" s="232"/>
      <c r="AD18" s="872"/>
      <c r="AG18" s="862">
        <f>+ROUND(AN18,1)+ROUND(AN21,1)</f>
        <v>580</v>
      </c>
      <c r="AH18" s="907"/>
      <c r="AI18" s="907"/>
      <c r="AJ18" s="907"/>
      <c r="AK18" s="59" t="s">
        <v>13</v>
      </c>
      <c r="AL18" s="70"/>
      <c r="AN18" s="423">
        <f>+ROUND(AT16,1)+ROUND(AT17,1)+ROUND(AT18,1)</f>
        <v>580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870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1661.7</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580</v>
      </c>
      <c r="AS24" s="906"/>
      <c r="AT24" s="906"/>
      <c r="AU24" s="67" t="s">
        <v>13</v>
      </c>
    </row>
    <row r="25" spans="2:48" ht="27" customHeight="1" thickBot="1" x14ac:dyDescent="0.2">
      <c r="B25" s="893" t="s">
        <v>201</v>
      </c>
      <c r="C25" s="894"/>
      <c r="D25" s="894"/>
      <c r="E25" s="895"/>
      <c r="F25" s="874">
        <v>145.4</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897.3</v>
      </c>
      <c r="G27" s="875"/>
      <c r="H27" s="234" t="s">
        <v>198</v>
      </c>
      <c r="L27" s="872"/>
      <c r="O27" s="862">
        <f>+Q30+ROUND(Q33,1)</f>
        <v>0</v>
      </c>
      <c r="P27" s="863"/>
      <c r="Q27" s="863"/>
      <c r="R27" s="863"/>
      <c r="S27" s="59" t="s">
        <v>38</v>
      </c>
      <c r="T27" s="80"/>
      <c r="U27" s="80"/>
      <c r="X27" s="78" t="s">
        <v>39</v>
      </c>
      <c r="Y27" s="81"/>
      <c r="AG27" s="68"/>
      <c r="AH27" s="68"/>
      <c r="AI27" s="68"/>
      <c r="AJ27" s="68"/>
      <c r="AK27" s="905">
        <f>+AG18+O27</f>
        <v>580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619</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619</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v>580</v>
      </c>
      <c r="AL30" s="815"/>
      <c r="AM30" s="815"/>
      <c r="AN30" s="815"/>
      <c r="AO30" s="67" t="s">
        <v>13</v>
      </c>
      <c r="AR30" s="921"/>
      <c r="AS30" s="918"/>
      <c r="AT30" s="918"/>
      <c r="AU30" s="919"/>
    </row>
    <row r="31" spans="2:48" ht="27" customHeight="1" thickTop="1" thickBot="1" x14ac:dyDescent="0.2">
      <c r="B31" s="888" t="s">
        <v>375</v>
      </c>
      <c r="C31" s="839"/>
      <c r="D31" s="839"/>
      <c r="E31" s="840"/>
      <c r="F31" s="874">
        <v>619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topLeftCell="P16" zoomScale="70" zoomScaleNormal="70" workbookViewId="0">
      <selection activeCell="AU34" sqref="AU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東亞合成株式会社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0.9</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v>
      </c>
      <c r="P27" s="863"/>
      <c r="Q27" s="863"/>
      <c r="R27" s="863"/>
      <c r="S27" s="59" t="s">
        <v>38</v>
      </c>
      <c r="T27" s="80"/>
      <c r="U27" s="80"/>
      <c r="X27" s="78" t="s">
        <v>39</v>
      </c>
      <c r="Y27" s="81"/>
      <c r="AG27" s="68"/>
      <c r="AH27" s="68"/>
      <c r="AI27" s="68"/>
      <c r="AJ27" s="68"/>
      <c r="AK27" s="905">
        <f>+AG18+O27</f>
        <v>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0.9</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c r="G30" s="875"/>
      <c r="H30" s="234" t="s">
        <v>198</v>
      </c>
      <c r="L30" s="872"/>
      <c r="O30" s="71"/>
      <c r="Q30" s="862">
        <f>+ROUND(Z28,1)+ROUND(Z29,1)+ROUND(Z30,1)</f>
        <v>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0.9</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topLeftCell="A22" workbookViewId="0">
      <selection activeCell="F31" sqref="F31:G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東亞合成株式会社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4</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3.5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4</v>
      </c>
      <c r="P27" s="863"/>
      <c r="Q27" s="863"/>
      <c r="R27" s="863"/>
      <c r="S27" s="59" t="s">
        <v>38</v>
      </c>
      <c r="T27" s="80"/>
      <c r="U27" s="80"/>
      <c r="X27" s="78" t="s">
        <v>39</v>
      </c>
      <c r="Y27" s="81"/>
      <c r="AG27" s="68"/>
      <c r="AH27" s="68"/>
      <c r="AI27" s="68"/>
      <c r="AJ27" s="68"/>
      <c r="AK27" s="905">
        <f>+AG18+O27</f>
        <v>4</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3.5</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3.5</v>
      </c>
      <c r="G30" s="875"/>
      <c r="H30" s="234" t="s">
        <v>198</v>
      </c>
      <c r="L30" s="872"/>
      <c r="O30" s="71"/>
      <c r="Q30" s="862">
        <f>+ROUND(Z28,1)+ROUND(Z29,1)+ROUND(Z30,1)</f>
        <v>4</v>
      </c>
      <c r="R30" s="863"/>
      <c r="S30" s="863"/>
      <c r="T30" s="863"/>
      <c r="U30" s="59" t="s">
        <v>16</v>
      </c>
      <c r="X30" s="860" t="s">
        <v>186</v>
      </c>
      <c r="Y30" s="861"/>
      <c r="Z30" s="853"/>
      <c r="AA30" s="854"/>
      <c r="AB30" s="854"/>
      <c r="AC30" s="854"/>
      <c r="AD30" s="854"/>
      <c r="AE30" s="59" t="s">
        <v>13</v>
      </c>
      <c r="AK30" s="814">
        <v>4</v>
      </c>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topLeftCell="G22" workbookViewId="0">
      <selection activeCell="AK31" sqref="AK31:AP31"/>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東亞合成株式会社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4</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8.5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4</v>
      </c>
      <c r="P27" s="863"/>
      <c r="Q27" s="863"/>
      <c r="R27" s="863"/>
      <c r="S27" s="59" t="s">
        <v>38</v>
      </c>
      <c r="T27" s="80"/>
      <c r="U27" s="80"/>
      <c r="X27" s="78" t="s">
        <v>39</v>
      </c>
      <c r="Y27" s="81"/>
      <c r="AG27" s="68"/>
      <c r="AH27" s="68"/>
      <c r="AI27" s="68"/>
      <c r="AJ27" s="68"/>
      <c r="AK27" s="905">
        <f>+AG18+O27</f>
        <v>4</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8.5</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8.5</v>
      </c>
      <c r="G30" s="875"/>
      <c r="H30" s="234" t="s">
        <v>198</v>
      </c>
      <c r="L30" s="872"/>
      <c r="O30" s="71"/>
      <c r="Q30" s="862">
        <f>+ROUND(Z28,1)+ROUND(Z29,1)+ROUND(Z30,1)</f>
        <v>4</v>
      </c>
      <c r="R30" s="863"/>
      <c r="S30" s="863"/>
      <c r="T30" s="863"/>
      <c r="U30" s="59" t="s">
        <v>16</v>
      </c>
      <c r="X30" s="860" t="s">
        <v>186</v>
      </c>
      <c r="Y30" s="861"/>
      <c r="Z30" s="853"/>
      <c r="AA30" s="854"/>
      <c r="AB30" s="854"/>
      <c r="AC30" s="854"/>
      <c r="AD30" s="854"/>
      <c r="AE30" s="59" t="s">
        <v>13</v>
      </c>
      <c r="AK30" s="814">
        <v>4</v>
      </c>
      <c r="AL30" s="815"/>
      <c r="AM30" s="815"/>
      <c r="AN30" s="815"/>
      <c r="AO30" s="67" t="s">
        <v>13</v>
      </c>
      <c r="AR30" s="921"/>
      <c r="AS30" s="918"/>
      <c r="AT30" s="918"/>
      <c r="AU30" s="919"/>
    </row>
    <row r="31" spans="2:48" ht="27" customHeight="1" thickTop="1" thickBot="1" x14ac:dyDescent="0.2">
      <c r="B31" s="888" t="s">
        <v>375</v>
      </c>
      <c r="C31" s="839"/>
      <c r="D31" s="839"/>
      <c r="E31" s="840"/>
      <c r="F31" s="874">
        <v>8.5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22"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東亞合成株式会社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17.3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v>
      </c>
      <c r="P27" s="863"/>
      <c r="Q27" s="863"/>
      <c r="R27" s="863"/>
      <c r="S27" s="59" t="s">
        <v>38</v>
      </c>
      <c r="T27" s="80"/>
      <c r="U27" s="80"/>
      <c r="X27" s="78" t="s">
        <v>39</v>
      </c>
      <c r="Y27" s="81"/>
      <c r="AG27" s="68"/>
      <c r="AH27" s="68"/>
      <c r="AI27" s="68"/>
      <c r="AJ27" s="68"/>
      <c r="AK27" s="905">
        <f>+AG18+O27</f>
        <v>10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17.3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7.3</v>
      </c>
      <c r="G30" s="875"/>
      <c r="H30" s="234" t="s">
        <v>198</v>
      </c>
      <c r="L30" s="872"/>
      <c r="O30" s="71"/>
      <c r="Q30" s="862">
        <f>+ROUND(Z28,1)+ROUND(Z29,1)+ROUND(Z30,1)</f>
        <v>10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17.3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東亞合成株式会社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topLeftCell="A23"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東亞合成株式会社　横浜工場</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6</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8.6</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6</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6</v>
      </c>
      <c r="P27" s="863"/>
      <c r="Q27" s="863"/>
      <c r="R27" s="863"/>
      <c r="S27" s="59" t="s">
        <v>38</v>
      </c>
      <c r="T27" s="80"/>
      <c r="U27" s="80"/>
      <c r="X27" s="78" t="s">
        <v>39</v>
      </c>
      <c r="Y27" s="81"/>
      <c r="AG27" s="68"/>
      <c r="AH27" s="68"/>
      <c r="AI27" s="68"/>
      <c r="AJ27" s="68"/>
      <c r="AK27" s="905">
        <f>+AG18+O27</f>
        <v>6</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6</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8.6</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8.6</v>
      </c>
      <c r="G30" s="875"/>
      <c r="H30" s="234" t="s">
        <v>198</v>
      </c>
      <c r="L30" s="872"/>
      <c r="O30" s="71"/>
      <c r="Q30" s="862">
        <f>+ROUND(Z28,1)+ROUND(Z29,1)+ROUND(Z30,1)</f>
        <v>6</v>
      </c>
      <c r="R30" s="863"/>
      <c r="S30" s="863"/>
      <c r="T30" s="863"/>
      <c r="U30" s="59" t="s">
        <v>16</v>
      </c>
      <c r="X30" s="860" t="s">
        <v>186</v>
      </c>
      <c r="Y30" s="861"/>
      <c r="Z30" s="853"/>
      <c r="AA30" s="854"/>
      <c r="AB30" s="854"/>
      <c r="AC30" s="854"/>
      <c r="AD30" s="854"/>
      <c r="AE30" s="59" t="s">
        <v>13</v>
      </c>
      <c r="AK30" s="814">
        <v>6</v>
      </c>
      <c r="AL30" s="815"/>
      <c r="AM30" s="815"/>
      <c r="AN30" s="815"/>
      <c r="AO30" s="67" t="s">
        <v>13</v>
      </c>
      <c r="AR30" s="921"/>
      <c r="AS30" s="918"/>
      <c r="AT30" s="918"/>
      <c r="AU30" s="919"/>
    </row>
    <row r="31" spans="2:48" ht="27" customHeight="1" thickTop="1" thickBot="1" x14ac:dyDescent="0.2">
      <c r="B31" s="888" t="s">
        <v>375</v>
      </c>
      <c r="C31" s="839"/>
      <c r="D31" s="839"/>
      <c r="E31" s="840"/>
      <c r="F31" s="874">
        <v>8.6</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東亞合成株式会社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東亞合成株式会社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東亞合成株式会社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東亞合成株式会社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20" workbookViewId="0">
      <selection activeCell="F32" sqref="F32:G32"/>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東亞合成株式会社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5.3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v>
      </c>
      <c r="P27" s="863"/>
      <c r="Q27" s="863"/>
      <c r="R27" s="863"/>
      <c r="S27" s="59" t="s">
        <v>38</v>
      </c>
      <c r="T27" s="80"/>
      <c r="U27" s="80"/>
      <c r="X27" s="78" t="s">
        <v>39</v>
      </c>
      <c r="Y27" s="81"/>
      <c r="AG27" s="68"/>
      <c r="AH27" s="68"/>
      <c r="AI27" s="68"/>
      <c r="AJ27" s="68"/>
      <c r="AK27" s="905">
        <f>+AG18+O27</f>
        <v>5</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5.3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5.3</v>
      </c>
      <c r="G30" s="875"/>
      <c r="H30" s="234" t="s">
        <v>198</v>
      </c>
      <c r="L30" s="872"/>
      <c r="O30" s="71"/>
      <c r="Q30" s="862">
        <f>+ROUND(Z28,1)+ROUND(Z29,1)+ROUND(Z30,1)</f>
        <v>5</v>
      </c>
      <c r="R30" s="863"/>
      <c r="S30" s="863"/>
      <c r="T30" s="863"/>
      <c r="U30" s="59" t="s">
        <v>16</v>
      </c>
      <c r="X30" s="860" t="s">
        <v>186</v>
      </c>
      <c r="Y30" s="861"/>
      <c r="Z30" s="853"/>
      <c r="AA30" s="854"/>
      <c r="AB30" s="854"/>
      <c r="AC30" s="854"/>
      <c r="AD30" s="854"/>
      <c r="AE30" s="59" t="s">
        <v>13</v>
      </c>
      <c r="AK30" s="814">
        <v>5</v>
      </c>
      <c r="AL30" s="815"/>
      <c r="AM30" s="815"/>
      <c r="AN30" s="815"/>
      <c r="AO30" s="67" t="s">
        <v>13</v>
      </c>
      <c r="AR30" s="921"/>
      <c r="AS30" s="918"/>
      <c r="AT30" s="918"/>
      <c r="AU30" s="919"/>
    </row>
    <row r="31" spans="2:48" ht="27" customHeight="1" thickTop="1" thickBot="1" x14ac:dyDescent="0.2">
      <c r="B31" s="888" t="s">
        <v>375</v>
      </c>
      <c r="C31" s="839"/>
      <c r="D31" s="839"/>
      <c r="E31" s="840"/>
      <c r="F31" s="874">
        <v>5.3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J20" workbookViewId="0">
      <selection activeCell="AK32" sqref="AK32:AN34"/>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東亞合成株式会社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10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11.3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10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10</v>
      </c>
      <c r="P27" s="863"/>
      <c r="Q27" s="863"/>
      <c r="R27" s="863"/>
      <c r="S27" s="59" t="s">
        <v>38</v>
      </c>
      <c r="T27" s="80"/>
      <c r="U27" s="80"/>
      <c r="X27" s="78" t="s">
        <v>39</v>
      </c>
      <c r="Y27" s="81"/>
      <c r="AG27" s="68"/>
      <c r="AH27" s="68"/>
      <c r="AI27" s="68"/>
      <c r="AJ27" s="68"/>
      <c r="AK27" s="905">
        <f>+AG18+O27</f>
        <v>10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10</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11.3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11.2</v>
      </c>
      <c r="G30" s="875"/>
      <c r="H30" s="234" t="s">
        <v>198</v>
      </c>
      <c r="L30" s="872"/>
      <c r="O30" s="71"/>
      <c r="Q30" s="862">
        <f>+ROUND(Z28,1)+ROUND(Z29,1)+ROUND(Z30,1)</f>
        <v>10</v>
      </c>
      <c r="R30" s="863"/>
      <c r="S30" s="863"/>
      <c r="T30" s="863"/>
      <c r="U30" s="59" t="s">
        <v>16</v>
      </c>
      <c r="X30" s="860" t="s">
        <v>186</v>
      </c>
      <c r="Y30" s="861"/>
      <c r="Z30" s="853"/>
      <c r="AA30" s="854"/>
      <c r="AB30" s="854"/>
      <c r="AC30" s="854"/>
      <c r="AD30" s="854"/>
      <c r="AE30" s="59" t="s">
        <v>13</v>
      </c>
      <c r="AK30" s="814">
        <v>10</v>
      </c>
      <c r="AL30" s="815"/>
      <c r="AM30" s="815"/>
      <c r="AN30" s="815"/>
      <c r="AO30" s="67" t="s">
        <v>13</v>
      </c>
      <c r="AR30" s="921"/>
      <c r="AS30" s="918"/>
      <c r="AT30" s="918"/>
      <c r="AU30" s="919"/>
    </row>
    <row r="31" spans="2:48" ht="27" customHeight="1" thickTop="1" thickBot="1" x14ac:dyDescent="0.2">
      <c r="B31" s="888" t="s">
        <v>375</v>
      </c>
      <c r="C31" s="839"/>
      <c r="D31" s="839"/>
      <c r="E31" s="840"/>
      <c r="F31" s="874">
        <v>11.3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東亞合成株式会社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東亞合成株式会社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東亞合成株式会社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東亞合成株式会社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東亞合成株式会社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topLeftCell="A21" workbookViewId="0">
      <selection activeCell="F33" sqref="F33:G33"/>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東亞合成株式会社　横浜工場</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5</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13.5</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5</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5</v>
      </c>
      <c r="P27" s="863"/>
      <c r="Q27" s="863"/>
      <c r="R27" s="863"/>
      <c r="S27" s="59" t="s">
        <v>38</v>
      </c>
      <c r="T27" s="80"/>
      <c r="U27" s="80"/>
      <c r="X27" s="78" t="s">
        <v>39</v>
      </c>
      <c r="Y27" s="81"/>
      <c r="AG27" s="68"/>
      <c r="AH27" s="68"/>
      <c r="AI27" s="68"/>
      <c r="AJ27" s="68"/>
      <c r="AK27" s="905">
        <f>+AG18+O27</f>
        <v>5</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5</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13.5</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13.5</v>
      </c>
      <c r="G30" s="875"/>
      <c r="H30" s="234" t="s">
        <v>198</v>
      </c>
      <c r="L30" s="872"/>
      <c r="O30" s="71"/>
      <c r="Q30" s="862">
        <f>+ROUND(Z28,1)+ROUND(Z29,1)+ROUND(Z30,1)</f>
        <v>5</v>
      </c>
      <c r="R30" s="863"/>
      <c r="S30" s="863"/>
      <c r="T30" s="863"/>
      <c r="U30" s="59" t="s">
        <v>16</v>
      </c>
      <c r="X30" s="860" t="s">
        <v>186</v>
      </c>
      <c r="Y30" s="861"/>
      <c r="Z30" s="853"/>
      <c r="AA30" s="854"/>
      <c r="AB30" s="854"/>
      <c r="AC30" s="854"/>
      <c r="AD30" s="854"/>
      <c r="AE30" s="59" t="s">
        <v>13</v>
      </c>
      <c r="AK30" s="814">
        <v>5</v>
      </c>
      <c r="AL30" s="815"/>
      <c r="AM30" s="815"/>
      <c r="AN30" s="815"/>
      <c r="AO30" s="67" t="s">
        <v>13</v>
      </c>
      <c r="AR30" s="921"/>
      <c r="AS30" s="918"/>
      <c r="AT30" s="918"/>
      <c r="AU30" s="919"/>
    </row>
    <row r="31" spans="2:48" ht="27" customHeight="1" thickTop="1" thickBot="1" x14ac:dyDescent="0.2">
      <c r="B31" s="888" t="s">
        <v>375</v>
      </c>
      <c r="C31" s="839"/>
      <c r="D31" s="839"/>
      <c r="E31" s="840"/>
      <c r="F31" s="874">
        <v>13.5</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70" orientation="landscape" r:id="rId1"/>
  <headerFooter alignWithMargins="0"/>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zoomScale="80" zoomScaleNormal="80" workbookViewId="0">
      <selection activeCell="Z5" sqref="Z5"/>
    </sheetView>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東亞合成株式会社　横浜工場</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1661.7</v>
      </c>
      <c r="I9" s="507">
        <f>IF(OR(ｳ.廃油!F24&gt;0,ｳ.廃油!F24&lt;0),ｳ.廃油!F24,IF(I$19&gt;0,"0",0))</f>
        <v>0.9</v>
      </c>
      <c r="J9" s="507">
        <f>IF(OR(ｴ.廃酸!$F24&gt;0,ｴ.廃酸!$F24&lt;0),ｴ.廃酸!F24,IF(J$19&gt;0,"0",0))</f>
        <v>3.5</v>
      </c>
      <c r="K9" s="507">
        <f>IF(OR(ｵ.廃ｱﾙｶﾘ!$F24&gt;0,ｵ.廃ｱﾙｶﾘ!$F24&lt;0),ｵ.廃ｱﾙｶﾘ!F24,IF(K$19&gt;0,"0",0))</f>
        <v>8.5</v>
      </c>
      <c r="L9" s="507">
        <f>IF(OR(ｶ.廃ﾌﾟﾗ類!F24&gt;0,ｶ.廃ﾌﾟﾗ類!F24&lt;0),ｶ.廃ﾌﾟﾗ類!F24,IF(L$19&gt;0,"0",0))</f>
        <v>17.3</v>
      </c>
      <c r="M9" s="507">
        <f>IF(OR(ｷ.紙くず!F24&gt;0,ｷ.紙くず!F24&lt;0),ｷ.紙くず!F24,IF(M$19&gt;0,"0",0))</f>
        <v>0</v>
      </c>
      <c r="N9" s="507">
        <f>IF(OR(ｸ.木くず!F24&gt;0,ｸ.木くず!F24&lt;0),ｸ.木くず!F24,IF(N$19&gt;0,"0",0))</f>
        <v>8.6</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v>
      </c>
      <c r="S9" s="507">
        <f>IF(OR(ｽ.金属くず!F24&gt;0,ｽ.金属くず!F24&lt;0),ｽ.金属くず!F24,IF(S$19&gt;0,"0",0))</f>
        <v>5.3</v>
      </c>
      <c r="T9" s="507">
        <f>IF(OR(ｾ.ｶﾞﾗｽ･ｺﾝｸﾘ･陶磁器くず!F24&gt;0,ｾ.ｶﾞﾗｽ･ｺﾝｸﾘ･陶磁器くず!F24&lt;0),ｾ.ｶﾞﾗｽ･ｺﾝｸﾘ･陶磁器くず!F24,IF(T$19&gt;0,"0",0))</f>
        <v>11.3</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13.5</v>
      </c>
      <c r="AA9" s="509">
        <f>IF(SUM(G9:Z9)&gt;0,SUM(G9:Z9),IF(AA$19&gt;0,"0",0))</f>
        <v>1730.6</v>
      </c>
    </row>
    <row r="10" spans="2:27" ht="24" customHeight="1" x14ac:dyDescent="0.15">
      <c r="B10" s="188" t="s">
        <v>393</v>
      </c>
      <c r="C10" s="973" t="s">
        <v>294</v>
      </c>
      <c r="D10" s="973"/>
      <c r="E10" s="973"/>
      <c r="F10" s="974"/>
      <c r="G10" s="510">
        <f>IF(OR(ｱ.燃え殻!F25&gt;0,ｱ.燃え殻!F25&lt;0),ｱ.燃え殻!F25,IF(G$19&gt;0,"0",0))</f>
        <v>0</v>
      </c>
      <c r="H10" s="510">
        <f>IF(OR(ｲ.汚泥!F25&gt;0,ｲ.汚泥!F25&lt;0),ｲ.汚泥!F25,IF(H$19&gt;0,"0",0))</f>
        <v>145.4</v>
      </c>
      <c r="I10" s="510" t="str">
        <f>IF(OR(ｳ.廃油!F25&gt;0,ｳ.廃油!F25&lt;0),ｳ.廃油!F25,IF(I$19&gt;0,"0",0))</f>
        <v>0</v>
      </c>
      <c r="J10" s="510" t="str">
        <f>IF(OR(ｴ.廃酸!$F25&gt;0,ｴ.廃酸!$F25&lt;0),ｴ.廃酸!F25,IF(J$19&gt;0,"0",0))</f>
        <v>0</v>
      </c>
      <c r="K10" s="510" t="str">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t="str">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t="str">
        <f>IF(OR(ﾄ.混合廃棄物その他!F25&gt;0,ﾄ.混合廃棄物その他!F25&lt;0),ﾄ.混合廃棄物その他!F25,IF(Z$19&gt;0,"0",0))</f>
        <v>0</v>
      </c>
      <c r="AA10" s="512">
        <f t="shared" ref="AA10:AA18" si="0">IF(SUM(G10:Z10)&gt;0,SUM(G10:Z10),IF(AA$19&gt;0,"0",0))</f>
        <v>145.4</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t="str">
        <f>IF(OR(ｳ.廃油!F26&gt;0,ｳ.廃油!F26&lt;0),ｳ.廃油!F26,IF(I$19&gt;0,"0",0))</f>
        <v>0</v>
      </c>
      <c r="J11" s="513" t="str">
        <f>IF(OR(ｴ.廃酸!$F26&gt;0,ｴ.廃酸!$F26&lt;0),ｴ.廃酸!F26,IF(J$19&gt;0,"0",0))</f>
        <v>0</v>
      </c>
      <c r="K11" s="513" t="str">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t="str">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t="str">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f>IF(OR(ｲ.汚泥!F27&gt;0,ｲ.汚泥!F27&lt;0),ｲ.汚泥!F27,IF(H$19&gt;0,"0",0))</f>
        <v>897.3</v>
      </c>
      <c r="I12" s="513" t="str">
        <f>IF(OR(ｳ.廃油!F27&gt;0,ｳ.廃油!F27&lt;0),ｳ.廃油!F27,IF(I$19&gt;0,"0",0))</f>
        <v>0</v>
      </c>
      <c r="J12" s="513" t="str">
        <f>IF(OR(ｴ.廃酸!$F27&gt;0,ｴ.廃酸!$F27&lt;0),ｴ.廃酸!F27,IF(J$19&gt;0,"0",0))</f>
        <v>0</v>
      </c>
      <c r="K12" s="513" t="str">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t="str">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t="str">
        <f>IF(OR(ﾄ.混合廃棄物その他!F27&gt;0,ﾄ.混合廃棄物その他!F27&lt;0),ﾄ.混合廃棄物その他!F27,IF(Z$19&gt;0,"0",0))</f>
        <v>0</v>
      </c>
      <c r="AA12" s="515">
        <f t="shared" si="0"/>
        <v>897.3</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t="str">
        <f>IF(OR(ｳ.廃油!F28&gt;0,ｳ.廃油!F28&lt;0),ｳ.廃油!F28,IF(I$19&gt;0,"0",0))</f>
        <v>0</v>
      </c>
      <c r="J13" s="513" t="str">
        <f>IF(OR(ｴ.廃酸!$F28&gt;0,ｴ.廃酸!$F28&lt;0),ｴ.廃酸!F28,IF(J$19&gt;0,"0",0))</f>
        <v>0</v>
      </c>
      <c r="K13" s="513" t="str">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t="str">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t="str">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619</v>
      </c>
      <c r="I14" s="513">
        <f>IF(OR(ｳ.廃油!F29&gt;0,ｳ.廃油!F29&lt;0),ｳ.廃油!F29,IF(I$19&gt;0,"0",0))</f>
        <v>0.9</v>
      </c>
      <c r="J14" s="513">
        <f>IF(OR(ｴ.廃酸!$F29&gt;0,ｴ.廃酸!$F29&lt;0),ｴ.廃酸!F29,IF(J$19&gt;0,"0",0))</f>
        <v>3.5</v>
      </c>
      <c r="K14" s="513">
        <f>IF(OR(ｵ.廃ｱﾙｶﾘ!$F29&gt;0,ｵ.廃ｱﾙｶﾘ!$F29&lt;0),ｵ.廃ｱﾙｶﾘ!F29,IF(K$19&gt;0,"0",0))</f>
        <v>8.5</v>
      </c>
      <c r="L14" s="513">
        <f>IF(OR(ｶ.廃ﾌﾟﾗ類!F29&gt;0,ｶ.廃ﾌﾟﾗ類!F29&lt;0),ｶ.廃ﾌﾟﾗ類!F29,IF(L$19&gt;0,"0",0))</f>
        <v>17.3</v>
      </c>
      <c r="M14" s="513">
        <f>IF(OR(ｷ.紙くず!F29&gt;0,ｷ.紙くず!F29&lt;0),ｷ.紙くず!F29,IF(M$19&gt;0,"0",0))</f>
        <v>0</v>
      </c>
      <c r="N14" s="513">
        <f>IF(OR(ｸ.木くず!F29&gt;0,ｸ.木くず!F29&lt;0),ｸ.木くず!F29,IF(N$19&gt;0,"0",0))</f>
        <v>8.6</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v>
      </c>
      <c r="S14" s="513">
        <f>IF(OR(ｽ.金属くず!F29&gt;0,ｽ.金属くず!F29&lt;0),ｽ.金属くず!F29,IF(S$19&gt;0,"0",0))</f>
        <v>5.3</v>
      </c>
      <c r="T14" s="513">
        <f>IF(OR(ｾ.ｶﾞﾗｽ･ｺﾝｸﾘ･陶磁器くず!F29&gt;0,ｾ.ｶﾞﾗｽ･ｺﾝｸﾘ･陶磁器くず!F29&lt;0),ｾ.ｶﾞﾗｽ･ｺﾝｸﾘ･陶磁器くず!F29,IF(T$19&gt;0,"0",0))</f>
        <v>11.3</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13.5</v>
      </c>
      <c r="AA14" s="515">
        <f t="shared" si="0"/>
        <v>687.89999999999986</v>
      </c>
    </row>
    <row r="15" spans="2:27" ht="24" customHeight="1" x14ac:dyDescent="0.15">
      <c r="B15" s="188" t="s">
        <v>228</v>
      </c>
      <c r="C15" s="945" t="s">
        <v>299</v>
      </c>
      <c r="D15" s="945"/>
      <c r="E15" s="945"/>
      <c r="F15" s="946"/>
      <c r="G15" s="513">
        <f>IF(OR(ｱ.燃え殻!F30&gt;0,ｱ.燃え殻!F30&lt;0),ｱ.燃え殻!F30,IF(G$19&gt;0,"0",0))</f>
        <v>0</v>
      </c>
      <c r="H15" s="513">
        <f>IF(OR(ｲ.汚泥!F30&gt;0,ｲ.汚泥!F30&lt;0),ｲ.汚泥!F30,IF(H$19&gt;0,"0",0))</f>
        <v>619</v>
      </c>
      <c r="I15" s="513" t="str">
        <f>IF(OR(ｳ.廃油!F30&gt;0,ｳ.廃油!F30&lt;0),ｳ.廃油!F30,IF(I$19&gt;0,"0",0))</f>
        <v>0</v>
      </c>
      <c r="J15" s="513">
        <f>IF(OR(ｴ.廃酸!$F30&gt;0,ｴ.廃酸!$F30&lt;0),ｴ.廃酸!F30,IF(J$19&gt;0,"0",0))</f>
        <v>3.5</v>
      </c>
      <c r="K15" s="513">
        <f>IF(OR(ｵ.廃ｱﾙｶﾘ!$F30&gt;0,ｵ.廃ｱﾙｶﾘ!$F30&lt;0),ｵ.廃ｱﾙｶﾘ!F30,IF(K$19&gt;0,"0",0))</f>
        <v>8.5</v>
      </c>
      <c r="L15" s="513">
        <f>IF(OR(ｶ.廃ﾌﾟﾗ類!F30&gt;0,ｶ.廃ﾌﾟﾗ類!F30&lt;0),ｶ.廃ﾌﾟﾗ類!F30,IF(L$19&gt;0,"0",0))</f>
        <v>7.3</v>
      </c>
      <c r="M15" s="513">
        <f>IF(OR(ｷ.紙くず!F30&gt;0,ｷ.紙くず!F30&lt;0),ｷ.紙くず!F30,IF(M$19&gt;0,"0",0))</f>
        <v>0</v>
      </c>
      <c r="N15" s="513">
        <f>IF(OR(ｸ.木くず!F30&gt;0,ｸ.木くず!F30&lt;0),ｸ.木くず!F30,IF(N$19&gt;0,"0",0))</f>
        <v>8.6</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f>IF(OR(ｼ.ｺﾞﾑくず!F30&gt;0,ｼ.ｺﾞﾑくず!F30&lt;0),ｼ.ｺﾞﾑくず!F30,IF(R$19&gt;0,"0",0))</f>
        <v>0</v>
      </c>
      <c r="S15" s="513">
        <f>IF(OR(ｽ.金属くず!F30&gt;0,ｽ.金属くず!F30&lt;0),ｽ.金属くず!F30,IF(S$19&gt;0,"0",0))</f>
        <v>5.3</v>
      </c>
      <c r="T15" s="513">
        <f>IF(OR(ｾ.ｶﾞﾗｽ･ｺﾝｸﾘ･陶磁器くず!F30&gt;0,ｾ.ｶﾞﾗｽ･ｺﾝｸﾘ･陶磁器くず!F30&lt;0),ｾ.ｶﾞﾗｽ･ｺﾝｸﾘ･陶磁器くず!F30,IF(T$19&gt;0,"0",0))</f>
        <v>11.2</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13.5</v>
      </c>
      <c r="AA15" s="515">
        <f t="shared" si="0"/>
        <v>676.9</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619</v>
      </c>
      <c r="I16" s="513">
        <f>IF(OR(ｳ.廃油!F31&gt;0,ｳ.廃油!F31&lt;0),ｳ.廃油!F31,IF(I$19&gt;0,"0",0))</f>
        <v>0.9</v>
      </c>
      <c r="J16" s="513" t="str">
        <f>IF(OR(ｴ.廃酸!$F31&gt;0,ｴ.廃酸!$F31&lt;0),ｴ.廃酸!F31,IF(J$19&gt;0,"0",0))</f>
        <v>0</v>
      </c>
      <c r="K16" s="513">
        <f>IF(OR(ｵ.廃ｱﾙｶﾘ!$F31&gt;0,ｵ.廃ｱﾙｶﾘ!$F31&lt;0),ｵ.廃ｱﾙｶﾘ!F31,IF(K$19&gt;0,"0",0))</f>
        <v>8.5</v>
      </c>
      <c r="L16" s="513">
        <f>IF(OR(ｶ.廃ﾌﾟﾗ類!F31&gt;0,ｶ.廃ﾌﾟﾗ類!F31&lt;0),ｶ.廃ﾌﾟﾗ類!F31,IF(L$19&gt;0,"0",0))</f>
        <v>17.3</v>
      </c>
      <c r="M16" s="513">
        <f>IF(OR(ｷ.紙くず!F31&gt;0,ｷ.紙くず!F31&lt;0),ｷ.紙くず!F31,IF(M$19&gt;0,"0",0))</f>
        <v>0</v>
      </c>
      <c r="N16" s="513">
        <f>IF(OR(ｸ.木くず!F31&gt;0,ｸ.木くず!F31&lt;0),ｸ.木くず!F31,IF(N$19&gt;0,"0",0))</f>
        <v>8.6</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f>IF(OR(ｼ.ｺﾞﾑくず!F31&gt;0,ｼ.ｺﾞﾑくず!F31&lt;0),ｼ.ｺﾞﾑくず!F31,IF(R$19&gt;0,"0",0))</f>
        <v>0</v>
      </c>
      <c r="S16" s="513">
        <f>IF(OR(ｽ.金属くず!F31&gt;0,ｽ.金属くず!F31&lt;0),ｽ.金属くず!F31,IF(S$19&gt;0,"0",0))</f>
        <v>5.3</v>
      </c>
      <c r="T16" s="513">
        <f>IF(OR(ｾ.ｶﾞﾗｽ･ｺﾝｸﾘ･陶磁器くず!F31&gt;0,ｾ.ｶﾞﾗｽ･ｺﾝｸﾘ･陶磁器くず!F31&lt;0),ｾ.ｶﾞﾗｽ･ｺﾝｸﾘ･陶磁器くず!F31,IF(T$19&gt;0,"0",0))</f>
        <v>11.3</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13.5</v>
      </c>
      <c r="AA16" s="515">
        <f t="shared" si="0"/>
        <v>684.39999999999986</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t="str">
        <f>IF(OR(ｳ.廃油!F32&gt;0,ｳ.廃油!F32&lt;0),ｳ.廃油!F32,IF(I$19&gt;0,"0",0))</f>
        <v>0</v>
      </c>
      <c r="J17" s="513" t="str">
        <f>IF(OR(ｴ.廃酸!$F32&gt;0,ｴ.廃酸!$F32&lt;0),ｴ.廃酸!F32,IF(J$19&gt;0,"0",0))</f>
        <v>0</v>
      </c>
      <c r="K17" s="513" t="str">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t="str">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t="str">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t="str">
        <f>IF(OR(ｳ.廃油!F33&gt;0,ｳ.廃油!F33&lt;0),ｳ.廃油!F33,IF(I$19&gt;0,"0",0))</f>
        <v>0</v>
      </c>
      <c r="J18" s="516" t="str">
        <f>IF(OR(ｴ.廃酸!$F33&gt;0,ｴ.廃酸!$F33&lt;0),ｴ.廃酸!F33,IF(J$19&gt;0,"0",0))</f>
        <v>0</v>
      </c>
      <c r="K18" s="516" t="str">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t="str">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t="str">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1600</v>
      </c>
      <c r="I19" s="519">
        <f t="shared" si="1"/>
        <v>1</v>
      </c>
      <c r="J19" s="519">
        <f t="shared" si="1"/>
        <v>4</v>
      </c>
      <c r="K19" s="519">
        <f t="shared" si="1"/>
        <v>4</v>
      </c>
      <c r="L19" s="519">
        <f t="shared" si="1"/>
        <v>10</v>
      </c>
      <c r="M19" s="519">
        <f t="shared" si="1"/>
        <v>0</v>
      </c>
      <c r="N19" s="519">
        <f t="shared" si="1"/>
        <v>6</v>
      </c>
      <c r="O19" s="519">
        <f t="shared" si="1"/>
        <v>0</v>
      </c>
      <c r="P19" s="519">
        <f t="shared" si="1"/>
        <v>0</v>
      </c>
      <c r="Q19" s="519">
        <f t="shared" si="1"/>
        <v>0</v>
      </c>
      <c r="R19" s="519">
        <f t="shared" si="1"/>
        <v>0</v>
      </c>
      <c r="S19" s="519">
        <f t="shared" si="1"/>
        <v>5</v>
      </c>
      <c r="T19" s="519">
        <f t="shared" si="1"/>
        <v>10</v>
      </c>
      <c r="U19" s="519">
        <f t="shared" si="1"/>
        <v>0</v>
      </c>
      <c r="V19" s="519">
        <f t="shared" si="1"/>
        <v>0</v>
      </c>
      <c r="W19" s="519">
        <f t="shared" si="1"/>
        <v>0</v>
      </c>
      <c r="X19" s="519">
        <f t="shared" si="1"/>
        <v>0</v>
      </c>
      <c r="Y19" s="519">
        <f t="shared" si="1"/>
        <v>0</v>
      </c>
      <c r="Z19" s="520">
        <f t="shared" si="1"/>
        <v>5</v>
      </c>
      <c r="AA19" s="521">
        <f t="shared" ref="AA19:AA25" si="2">SUM(G19:Z19)</f>
        <v>1645</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1600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1600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0</v>
      </c>
    </row>
    <row r="26" spans="2:27" ht="24" customHeight="1" x14ac:dyDescent="0.15">
      <c r="B26" s="186"/>
      <c r="C26" s="947" t="s">
        <v>174</v>
      </c>
      <c r="D26" s="582" t="s">
        <v>21</v>
      </c>
      <c r="E26" s="941" t="s">
        <v>343</v>
      </c>
      <c r="F26" s="942"/>
      <c r="G26" s="539">
        <f>+G28+G29+G30+G31</f>
        <v>0</v>
      </c>
      <c r="H26" s="539">
        <f t="shared" ref="H26:Z26" si="3">+H28+H29+H30+H31</f>
        <v>730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730</v>
      </c>
    </row>
    <row r="27" spans="2:27" ht="24" customHeight="1" x14ac:dyDescent="0.15">
      <c r="B27" s="186"/>
      <c r="C27" s="947"/>
      <c r="D27" s="191" t="s">
        <v>25</v>
      </c>
      <c r="E27" s="941" t="s">
        <v>344</v>
      </c>
      <c r="F27" s="942"/>
      <c r="G27" s="539">
        <f t="shared" ref="G27:Z27" si="5">+G23-G26</f>
        <v>0</v>
      </c>
      <c r="H27" s="539">
        <f t="shared" si="5"/>
        <v>870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870</v>
      </c>
    </row>
    <row r="28" spans="2:27" ht="25.5" customHeight="1" x14ac:dyDescent="0.15">
      <c r="B28" s="186"/>
      <c r="C28" s="948"/>
      <c r="D28" s="970" t="s">
        <v>324</v>
      </c>
      <c r="E28" s="587" t="s">
        <v>29</v>
      </c>
      <c r="F28" s="414" t="s">
        <v>380</v>
      </c>
      <c r="G28" s="529">
        <f>+ｱ.燃え殻!$AG$9</f>
        <v>0</v>
      </c>
      <c r="H28" s="529">
        <f>+ｲ.汚泥!$AG$9</f>
        <v>150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150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580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580</v>
      </c>
    </row>
    <row r="32" spans="2:27" ht="24" customHeight="1" x14ac:dyDescent="0.15">
      <c r="B32" s="188">
        <v>6</v>
      </c>
      <c r="C32" s="144"/>
      <c r="D32" s="250"/>
      <c r="E32" s="245" t="s">
        <v>322</v>
      </c>
      <c r="F32" s="585"/>
      <c r="G32" s="545">
        <f t="shared" ref="G32:Z32" si="7">SUM(G33:G35)</f>
        <v>0</v>
      </c>
      <c r="H32" s="545">
        <f t="shared" si="7"/>
        <v>580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580</v>
      </c>
    </row>
    <row r="33" spans="2:27" ht="24" customHeight="1" x14ac:dyDescent="0.15">
      <c r="B33" s="188" t="s">
        <v>226</v>
      </c>
      <c r="C33" s="144"/>
      <c r="D33" s="248"/>
      <c r="E33" s="243"/>
      <c r="F33" s="241" t="s">
        <v>233</v>
      </c>
      <c r="G33" s="548">
        <f>+ｱ.燃え殻!$AT$16</f>
        <v>0</v>
      </c>
      <c r="H33" s="548">
        <f>+ｲ.汚泥!$AT$16</f>
        <v>580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580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0</v>
      </c>
      <c r="I37" s="554">
        <f t="shared" si="8"/>
        <v>1</v>
      </c>
      <c r="J37" s="554">
        <f t="shared" si="8"/>
        <v>4</v>
      </c>
      <c r="K37" s="554">
        <f t="shared" si="8"/>
        <v>4</v>
      </c>
      <c r="L37" s="554">
        <f t="shared" si="8"/>
        <v>10</v>
      </c>
      <c r="M37" s="554">
        <f t="shared" si="8"/>
        <v>0</v>
      </c>
      <c r="N37" s="554">
        <f t="shared" si="8"/>
        <v>6</v>
      </c>
      <c r="O37" s="554">
        <f t="shared" si="8"/>
        <v>0</v>
      </c>
      <c r="P37" s="554">
        <f t="shared" si="8"/>
        <v>0</v>
      </c>
      <c r="Q37" s="554">
        <f t="shared" si="8"/>
        <v>0</v>
      </c>
      <c r="R37" s="554">
        <f t="shared" si="8"/>
        <v>0</v>
      </c>
      <c r="S37" s="554">
        <f t="shared" si="8"/>
        <v>5</v>
      </c>
      <c r="T37" s="554">
        <f t="shared" si="8"/>
        <v>10</v>
      </c>
      <c r="U37" s="554">
        <f t="shared" si="8"/>
        <v>0</v>
      </c>
      <c r="V37" s="554">
        <f t="shared" si="8"/>
        <v>0</v>
      </c>
      <c r="W37" s="554">
        <f t="shared" si="8"/>
        <v>0</v>
      </c>
      <c r="X37" s="554">
        <f t="shared" si="8"/>
        <v>0</v>
      </c>
      <c r="Y37" s="554">
        <f t="shared" si="8"/>
        <v>0</v>
      </c>
      <c r="Z37" s="555">
        <f t="shared" si="8"/>
        <v>5</v>
      </c>
      <c r="AA37" s="556">
        <f t="shared" si="4"/>
        <v>45</v>
      </c>
    </row>
    <row r="38" spans="2:27" ht="24" customHeight="1" x14ac:dyDescent="0.15">
      <c r="B38" s="186"/>
      <c r="C38" s="939"/>
      <c r="D38" s="247"/>
      <c r="E38" s="245" t="s">
        <v>319</v>
      </c>
      <c r="F38" s="585"/>
      <c r="G38" s="545">
        <f t="shared" ref="G38:Z38" si="9">SUM(G39:G41)</f>
        <v>0</v>
      </c>
      <c r="H38" s="545">
        <f t="shared" si="9"/>
        <v>0</v>
      </c>
      <c r="I38" s="545">
        <f t="shared" si="9"/>
        <v>1</v>
      </c>
      <c r="J38" s="545">
        <f t="shared" si="9"/>
        <v>4</v>
      </c>
      <c r="K38" s="545">
        <f t="shared" si="9"/>
        <v>4</v>
      </c>
      <c r="L38" s="545">
        <f t="shared" si="9"/>
        <v>10</v>
      </c>
      <c r="M38" s="545">
        <f t="shared" si="9"/>
        <v>0</v>
      </c>
      <c r="N38" s="545">
        <f t="shared" si="9"/>
        <v>6</v>
      </c>
      <c r="O38" s="545">
        <f t="shared" si="9"/>
        <v>0</v>
      </c>
      <c r="P38" s="545">
        <f t="shared" si="9"/>
        <v>0</v>
      </c>
      <c r="Q38" s="545">
        <f t="shared" si="9"/>
        <v>0</v>
      </c>
      <c r="R38" s="545">
        <f t="shared" si="9"/>
        <v>0</v>
      </c>
      <c r="S38" s="545">
        <f t="shared" si="9"/>
        <v>5</v>
      </c>
      <c r="T38" s="545">
        <f t="shared" si="9"/>
        <v>10</v>
      </c>
      <c r="U38" s="545">
        <f t="shared" si="9"/>
        <v>0</v>
      </c>
      <c r="V38" s="545">
        <f t="shared" si="9"/>
        <v>0</v>
      </c>
      <c r="W38" s="545">
        <f t="shared" si="9"/>
        <v>0</v>
      </c>
      <c r="X38" s="545">
        <f t="shared" si="9"/>
        <v>0</v>
      </c>
      <c r="Y38" s="545">
        <f t="shared" si="9"/>
        <v>0</v>
      </c>
      <c r="Z38" s="546">
        <f t="shared" si="9"/>
        <v>5</v>
      </c>
      <c r="AA38" s="547">
        <f t="shared" si="4"/>
        <v>45</v>
      </c>
    </row>
    <row r="39" spans="2:27" ht="24" customHeight="1" x14ac:dyDescent="0.15">
      <c r="B39" s="186"/>
      <c r="C39" s="939"/>
      <c r="D39" s="248"/>
      <c r="E39" s="243"/>
      <c r="F39" s="241" t="s">
        <v>233</v>
      </c>
      <c r="G39" s="548">
        <f>+ｱ.燃え殻!$Z$28</f>
        <v>0</v>
      </c>
      <c r="H39" s="548">
        <f>+ｲ.汚泥!$Z$28</f>
        <v>0</v>
      </c>
      <c r="I39" s="548">
        <f>+ｳ.廃油!$Z$28</f>
        <v>1</v>
      </c>
      <c r="J39" s="548">
        <f>+ｴ.廃酸!$Z$28</f>
        <v>4</v>
      </c>
      <c r="K39" s="548">
        <f>+ｵ.廃ｱﾙｶﾘ!$Z$28</f>
        <v>4</v>
      </c>
      <c r="L39" s="548">
        <f>+ｶ.廃ﾌﾟﾗ類!$Z$28</f>
        <v>10</v>
      </c>
      <c r="M39" s="548">
        <f>+ｷ.紙くず!$Z$28</f>
        <v>0</v>
      </c>
      <c r="N39" s="548">
        <f>+ｸ.木くず!$Z$28</f>
        <v>6</v>
      </c>
      <c r="O39" s="548">
        <f>+ｹ.繊維くず!$Z$28</f>
        <v>0</v>
      </c>
      <c r="P39" s="548">
        <f>+ｺ.動植物性残さ!$Z$28</f>
        <v>0</v>
      </c>
      <c r="Q39" s="548">
        <f>+ｻ.動物系固形不要物!$Z$28</f>
        <v>0</v>
      </c>
      <c r="R39" s="548">
        <f>+ｼ.ｺﾞﾑくず!$Z$28</f>
        <v>0</v>
      </c>
      <c r="S39" s="548">
        <f>+ｽ.金属くず!$Z$28</f>
        <v>5</v>
      </c>
      <c r="T39" s="548">
        <f>+ｾ.ｶﾞﾗｽ･ｺﾝｸﾘ･陶磁器くず!$Z$28</f>
        <v>10</v>
      </c>
      <c r="U39" s="548">
        <f>+ｿ.鉱さい!$Z$28</f>
        <v>0</v>
      </c>
      <c r="V39" s="548">
        <f>+ﾀ.がれき類!$Z$28</f>
        <v>0</v>
      </c>
      <c r="W39" s="548">
        <f>+ﾁ.動物のふん尿!$Z$28</f>
        <v>0</v>
      </c>
      <c r="X39" s="548">
        <f>+ﾂ.動物の死体!$Z$28</f>
        <v>0</v>
      </c>
      <c r="Y39" s="548">
        <f>+ﾃ.ばいじん!$Z$28</f>
        <v>0</v>
      </c>
      <c r="Z39" s="549">
        <f>+ﾄ.混合廃棄物その他!$Z$28</f>
        <v>5</v>
      </c>
      <c r="AA39" s="550">
        <f t="shared" si="4"/>
        <v>45</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v>
      </c>
      <c r="S40" s="548">
        <f>+ｽ.金属くず!$Z$29</f>
        <v>0</v>
      </c>
      <c r="T40" s="548">
        <f>+ｾ.ｶﾞﾗｽ･ｺﾝｸﾘ･陶磁器くず!$Z$29</f>
        <v>0</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580</v>
      </c>
      <c r="I43" s="557">
        <f>+ｳ.廃油!$AK$27</f>
        <v>1</v>
      </c>
      <c r="J43" s="557">
        <f>+ｴ.廃酸!$AK$27</f>
        <v>4</v>
      </c>
      <c r="K43" s="557">
        <f>+ｵ.廃ｱﾙｶﾘ!$AK$27</f>
        <v>4</v>
      </c>
      <c r="L43" s="557">
        <f>+ｶ.廃ﾌﾟﾗ類!$AK$27</f>
        <v>10</v>
      </c>
      <c r="M43" s="557">
        <f>+ｷ.紙くず!$AK$27</f>
        <v>0</v>
      </c>
      <c r="N43" s="557">
        <f>+ｸ.木くず!$AK$27</f>
        <v>6</v>
      </c>
      <c r="O43" s="557">
        <f>+ｹ.繊維くず!$AK$27</f>
        <v>0</v>
      </c>
      <c r="P43" s="557">
        <f>+ｺ.動植物性残さ!$AK$27</f>
        <v>0</v>
      </c>
      <c r="Q43" s="557">
        <f>+ｻ.動物系固形不要物!$AK$27</f>
        <v>0</v>
      </c>
      <c r="R43" s="557">
        <f>+ｼ.ｺﾞﾑくず!$AK$27</f>
        <v>0</v>
      </c>
      <c r="S43" s="557">
        <f>+ｽ.金属くず!$AK$27</f>
        <v>5</v>
      </c>
      <c r="T43" s="557">
        <f>+ｾ.ｶﾞﾗｽ･ｺﾝｸﾘ･陶磁器くず!$AK$27</f>
        <v>10</v>
      </c>
      <c r="U43" s="557">
        <f>+ｿ.鉱さい!$AK$27</f>
        <v>0</v>
      </c>
      <c r="V43" s="557">
        <f>+ﾀ.がれき類!$AK$27</f>
        <v>0</v>
      </c>
      <c r="W43" s="557">
        <f>+ﾁ.動物のふん尿!$AK$27</f>
        <v>0</v>
      </c>
      <c r="X43" s="557">
        <f>+ﾂ.動物の死体!$AK$27</f>
        <v>0</v>
      </c>
      <c r="Y43" s="557">
        <f>+ﾃ.ばいじん!$AK$27</f>
        <v>0</v>
      </c>
      <c r="Z43" s="558">
        <f>+ﾄ.混合廃棄物その他!$AK$27</f>
        <v>5</v>
      </c>
      <c r="AA43" s="559">
        <f t="shared" si="4"/>
        <v>625</v>
      </c>
    </row>
    <row r="44" spans="2:27" ht="24" customHeight="1" x14ac:dyDescent="0.15">
      <c r="B44" s="186"/>
      <c r="C44" s="193"/>
      <c r="D44" s="191" t="s">
        <v>188</v>
      </c>
      <c r="E44" s="941" t="s">
        <v>236</v>
      </c>
      <c r="F44" s="942"/>
      <c r="G44" s="560">
        <f>+ｱ.燃え殻!$AK$30</f>
        <v>0</v>
      </c>
      <c r="H44" s="560">
        <f>+ｲ.汚泥!$AK$30</f>
        <v>580</v>
      </c>
      <c r="I44" s="560">
        <f>+ｳ.廃油!$AK$30</f>
        <v>0</v>
      </c>
      <c r="J44" s="560">
        <f>+ｴ.廃酸!$AK$30</f>
        <v>4</v>
      </c>
      <c r="K44" s="560">
        <f>+ｵ.廃ｱﾙｶﾘ!$AK$30</f>
        <v>4</v>
      </c>
      <c r="L44" s="560">
        <f>+ｶ.廃ﾌﾟﾗ類!$AK$30</f>
        <v>0</v>
      </c>
      <c r="M44" s="560">
        <f>+ｷ.紙くず!$AK$30</f>
        <v>0</v>
      </c>
      <c r="N44" s="560">
        <f>+ｸ.木くず!$AK$30</f>
        <v>6</v>
      </c>
      <c r="O44" s="560">
        <f>+ｹ.繊維くず!$AK$30</f>
        <v>0</v>
      </c>
      <c r="P44" s="560">
        <f>+ｺ.動植物性残さ!$AK$30</f>
        <v>0</v>
      </c>
      <c r="Q44" s="560">
        <f>+ｻ.動物系固形不要物!$AK$30</f>
        <v>0</v>
      </c>
      <c r="R44" s="560">
        <f>+ｼ.ｺﾞﾑくず!$AK$30</f>
        <v>0</v>
      </c>
      <c r="S44" s="560">
        <f>+ｽ.金属くず!$AK$30</f>
        <v>5</v>
      </c>
      <c r="T44" s="560">
        <f>+ｾ.ｶﾞﾗｽ･ｺﾝｸﾘ･陶磁器くず!$AK$30</f>
        <v>10</v>
      </c>
      <c r="U44" s="560">
        <f>+ｿ.鉱さい!$AK$30</f>
        <v>0</v>
      </c>
      <c r="V44" s="560">
        <f>+ﾀ.がれき類!$AK$30</f>
        <v>0</v>
      </c>
      <c r="W44" s="560">
        <f>+ﾁ.動物のふん尿!$AK$30</f>
        <v>0</v>
      </c>
      <c r="X44" s="560">
        <f>+ﾂ.動物の死体!$AK$30</f>
        <v>0</v>
      </c>
      <c r="Y44" s="560">
        <f>+ﾃ.ばいじん!$AK$30</f>
        <v>0</v>
      </c>
      <c r="Z44" s="561">
        <f>+ﾄ.混合廃棄物その他!$AK$30</f>
        <v>5</v>
      </c>
      <c r="AA44" s="562">
        <f t="shared" si="4"/>
        <v>614</v>
      </c>
    </row>
    <row r="45" spans="2:27" ht="24" customHeight="1" x14ac:dyDescent="0.15">
      <c r="B45" s="186"/>
      <c r="C45" s="193"/>
      <c r="D45" s="584" t="s">
        <v>190</v>
      </c>
      <c r="E45" s="968" t="s">
        <v>237</v>
      </c>
      <c r="F45" s="969"/>
      <c r="G45" s="563">
        <f>+ｱ.燃え殻!$AR$24</f>
        <v>0</v>
      </c>
      <c r="H45" s="563">
        <f>+ｲ.汚泥!$AR$24</f>
        <v>580</v>
      </c>
      <c r="I45" s="563">
        <f>+ｳ.廃油!$AR$24</f>
        <v>1</v>
      </c>
      <c r="J45" s="563">
        <f>+ｴ.廃酸!$AR$24</f>
        <v>4</v>
      </c>
      <c r="K45" s="563">
        <f>+ｵ.廃ｱﾙｶﾘ!$AR$24</f>
        <v>4</v>
      </c>
      <c r="L45" s="563">
        <f>+ｶ.廃ﾌﾟﾗ類!$AR$24</f>
        <v>10</v>
      </c>
      <c r="M45" s="563">
        <f>+ｷ.紙くず!$AR$24</f>
        <v>0</v>
      </c>
      <c r="N45" s="563">
        <f>+ｸ.木くず!$AR$24</f>
        <v>6</v>
      </c>
      <c r="O45" s="563">
        <f>+ｹ.繊維くず!$AR$24</f>
        <v>0</v>
      </c>
      <c r="P45" s="563">
        <f>+ｺ.動植物性残さ!$AR$24</f>
        <v>0</v>
      </c>
      <c r="Q45" s="563">
        <f>+ｻ.動物系固形不要物!$AR$24</f>
        <v>0</v>
      </c>
      <c r="R45" s="563">
        <f>+ｼ.ｺﾞﾑくず!$AR$24</f>
        <v>0</v>
      </c>
      <c r="S45" s="563">
        <f>+ｽ.金属くず!$AR$24</f>
        <v>5</v>
      </c>
      <c r="T45" s="563">
        <f>+ｾ.ｶﾞﾗｽ･ｺﾝｸﾘ･陶磁器くず!$AR$24</f>
        <v>10</v>
      </c>
      <c r="U45" s="563">
        <f>+ｿ.鉱さい!$AR$24</f>
        <v>0</v>
      </c>
      <c r="V45" s="563">
        <f>+ﾀ.がれき類!$AR$24</f>
        <v>0</v>
      </c>
      <c r="W45" s="563">
        <f>+ﾁ.動物のふん尿!$AR$24</f>
        <v>0</v>
      </c>
      <c r="X45" s="563">
        <f>+ﾂ.動物の死体!$AR$24</f>
        <v>0</v>
      </c>
      <c r="Y45" s="563">
        <f>+ﾃ.ばいじん!$AR$24</f>
        <v>0</v>
      </c>
      <c r="Z45" s="564">
        <f>+ﾄ.混合廃棄物その他!$AR$24</f>
        <v>5</v>
      </c>
      <c r="AA45" s="565">
        <f t="shared" si="4"/>
        <v>625</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3261.7</v>
      </c>
      <c r="I55" s="634">
        <f t="shared" si="10"/>
        <v>1.9</v>
      </c>
      <c r="J55" s="634">
        <f t="shared" si="10"/>
        <v>7.5</v>
      </c>
      <c r="K55" s="634">
        <f t="shared" si="10"/>
        <v>12.5</v>
      </c>
      <c r="L55" s="634">
        <f t="shared" si="10"/>
        <v>27.3</v>
      </c>
      <c r="M55" s="634">
        <f t="shared" si="10"/>
        <v>0</v>
      </c>
      <c r="N55" s="634">
        <f t="shared" si="10"/>
        <v>14.6</v>
      </c>
      <c r="O55" s="634">
        <f t="shared" si="10"/>
        <v>0</v>
      </c>
      <c r="P55" s="634">
        <f t="shared" si="10"/>
        <v>0</v>
      </c>
      <c r="Q55" s="634">
        <f t="shared" si="10"/>
        <v>0</v>
      </c>
      <c r="R55" s="634">
        <f t="shared" si="10"/>
        <v>0</v>
      </c>
      <c r="S55" s="634">
        <f t="shared" si="10"/>
        <v>10.3</v>
      </c>
      <c r="T55" s="634">
        <f t="shared" si="10"/>
        <v>21.3</v>
      </c>
      <c r="U55" s="634">
        <f t="shared" si="10"/>
        <v>0</v>
      </c>
      <c r="V55" s="634">
        <f t="shared" si="10"/>
        <v>0</v>
      </c>
      <c r="W55" s="634">
        <f t="shared" si="10"/>
        <v>0</v>
      </c>
      <c r="X55" s="634">
        <f t="shared" si="10"/>
        <v>0</v>
      </c>
      <c r="Y55" s="634">
        <f t="shared" si="10"/>
        <v>0</v>
      </c>
      <c r="Z55" s="634">
        <f t="shared" si="10"/>
        <v>18.5</v>
      </c>
      <c r="AA55" s="633">
        <f>+AA9+AA19+AA20</f>
        <v>3375.6</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3"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6年    6月   30日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東京都港区西新橋一丁目１４番１号</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東亞合成株式会社
代表取締役社長　髙村　美己志　</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０３－３５９７－７２１５</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東亞合成株式会社　横浜工場</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2038</v>
      </c>
      <c r="Q25" s="989"/>
      <c r="R25" s="989"/>
      <c r="S25" s="989"/>
      <c r="T25" s="989"/>
      <c r="U25" s="990"/>
    </row>
    <row r="26" spans="1:22" ht="26.25" customHeight="1" x14ac:dyDescent="0.15">
      <c r="C26" s="1002" t="s">
        <v>11</v>
      </c>
      <c r="D26" s="1003"/>
      <c r="E26" s="1004"/>
      <c r="F26" s="1021" t="str">
        <f>+表紙!F50</f>
        <v>横浜市鶴見区末広町一丁目７番地</v>
      </c>
      <c r="G26" s="1022"/>
      <c r="H26" s="1022"/>
      <c r="I26" s="1022"/>
      <c r="J26" s="1022"/>
      <c r="K26" s="1022"/>
      <c r="L26" s="1022"/>
      <c r="M26" s="1022"/>
      <c r="N26" s="454" t="s">
        <v>172</v>
      </c>
      <c r="O26" s="383"/>
      <c r="P26" s="383"/>
      <c r="Q26" s="1016" t="str">
        <f>IF(+表紙!Q50="","",+表紙!Q50)</f>
        <v>045-503-7300</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Ｅ16－化学工業</v>
      </c>
      <c r="G30" s="992"/>
      <c r="H30" s="992"/>
      <c r="I30" s="992"/>
      <c r="J30" s="992"/>
      <c r="K30" s="992"/>
      <c r="L30" s="282" t="s">
        <v>48</v>
      </c>
      <c r="M30" s="282"/>
      <c r="N30" s="993" t="str">
        <f>IF(COUNTA(表紙!N54)=1,+表紙!N54,"")</f>
        <v>ソーダ工業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f>IF(+表紙!N55="","",+表紙!N55)</f>
        <v>12806</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t="str">
        <f>IF(+表紙!N56="","",+表紙!N56)</f>
        <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t="str">
        <f>IF(+表紙!F61="","",+表紙!F61)</f>
        <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9</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1730.6</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産業廃棄物処理施設の適切管理による工程ロスの削減や回収率アップ
不適合購入品の持ち帰りの徹底
購入品の使用後の回収調査・実施</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9</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1645</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同上の継続</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産業廃棄物の種類は１０種類、定期的に職場を回り分別に対する教育を実施</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同上の継続</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f>+表紙!K134</f>
        <v>145.4</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不純物除去による酸化鉄汚泥の有償化
酸化鉄汚泥の利用先の開拓</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150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同上の継続</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f>+表紙!K158</f>
        <v>897.3</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脱水施設の適切管理による脱水率の向上</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870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同上の継続</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特になし（非該当）</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特になし（非該当）</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687.89999999999986</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f>+表紙!K209</f>
        <v>676.9</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684.39999999999986</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定期的な委託先監査による適正処分の確認</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625</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614</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625</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同上の継続</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2024-10-04T06:16:19Z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2024form2(様式2).xlsx</vt:lpwstr>
  </property>
</Properties>
</file>