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60" windowHeight="747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H31" i="94" l="1"/>
  <c r="H26" i="94" s="1"/>
  <c r="H27" i="94" s="1"/>
  <c r="AA44" i="94"/>
  <c r="K226" i="95" s="1"/>
  <c r="K202" i="98" s="1"/>
  <c r="AA36" i="94"/>
  <c r="AA23" i="94"/>
  <c r="Y38" i="94"/>
  <c r="Y37" i="94" s="1"/>
  <c r="Y19" i="94" s="1"/>
  <c r="AA40" i="94"/>
  <c r="AK27" i="77"/>
  <c r="AK27" i="74"/>
  <c r="AK27" i="2"/>
  <c r="G43" i="94" s="1"/>
  <c r="G38" i="94"/>
  <c r="G37" i="94" s="1"/>
  <c r="G19" i="94" s="1"/>
  <c r="G10" i="94" s="1"/>
  <c r="X21" i="85"/>
  <c r="O16" i="85"/>
  <c r="M50" i="94" s="1"/>
  <c r="F12" i="78"/>
  <c r="AK27" i="78"/>
  <c r="O13" i="94"/>
  <c r="O11" i="94"/>
  <c r="O15" i="94"/>
  <c r="O12" i="94"/>
  <c r="X18" i="81"/>
  <c r="AK27" i="8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S43" i="94" l="1"/>
  <c r="AK31" i="81"/>
  <c r="S52" i="94" s="1"/>
  <c r="L43" i="94"/>
  <c r="AK31" i="78"/>
  <c r="L52" i="94" s="1"/>
  <c r="K43" i="94"/>
  <c r="AA43" i="94" s="1"/>
  <c r="K225" i="95" s="1"/>
  <c r="K201" i="98" s="1"/>
  <c r="AK31" i="77"/>
  <c r="K52" i="94" s="1"/>
  <c r="H43" i="94"/>
  <c r="AK31" i="74"/>
  <c r="H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<sst xmlns="http://schemas.openxmlformats.org/spreadsheetml/2006/main" count="3167" uniqueCount="454">
  <si>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</si>
  <si>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</si>
  <si>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</si>
  <si>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</si>
  <si>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</si>
  <si>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</si>
  <si>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</si>
  <si>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</si>
  <si>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</si>
  <si>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</si>
  <si>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</si>
  <si>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</si>
  <si>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</si>
  <si>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</si>
  <si>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</si>
  <si>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</si>
  <si>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</si>
  <si>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</si>
  <si>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</si>
  <si>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</si>
  <si>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</si>
  <si>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</si>
  <si>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</si>
  <si>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</si>
  <si>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</si>
  <si>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</si>
  <si>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</si>
  <si>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</si>
  <si>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</si>
  <si>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</si>
  <si>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</si>
  <si>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</si>
  <si>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</si>
  <si>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</si>
  <si>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</si>
  <si>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</si>
  <si>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</si>
  <si>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</si>
  <si>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</si>
  <si>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</si>
  <si>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</si>
  <si>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</si>
  <si>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</si>
  <si>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</si>
  <si>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</si>
  <si>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</si>
  <si>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</si>
  <si>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</si>
  <si>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</si>
  <si>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</si>
  <si>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</si>
  <si>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</si>
  <si>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</si>
  <si>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</si>
  <si>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</si>
  <si>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</si>
  <si>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</si>
  <si>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</si>
  <si>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</si>
  <si>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</si>
  <si>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</si>
  <si>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</si>
  <si>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</si>
  <si>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</si>
  <si>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</si>
  <si>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</si>
  <si>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</si>
  <si>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</si>
  <si>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</si>
  <si>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</si>
  <si>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</si>
  <si>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</si>
  <si>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</si>
  <si>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</si>
  <si>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</si>
  <si>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</si>
  <si>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</si>
  <si>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</si>
  <si>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</si>
  <si>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</si>
  <si>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</si>
  <si>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</si>
  <si>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</si>
  <si>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</si>
  <si>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</si>
  <si>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</si>
  <si>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</si>
  <si>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</si>
  <si>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</si>
  <si>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</si>
  <si>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</si>
  <si>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</si>
  <si>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</si>
  <si>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</si>
  <si>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</si>
  <si>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</si>
  <si>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</si>
  <si>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</si>
  <si>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</si>
  <si>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</si>
  <si>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</si>
  <si>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</si>
  <si>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</si>
  <si>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</si>
  <si>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</si>
  <si>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</si>
  <si>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</si>
  <si>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</si>
  <si>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</si>
  <si>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</si>
  <si>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</si>
  <si>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</si>
  <si>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</si>
  <si>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</si>
  <si>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</si>
  <si>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</si>
  <si>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</si>
  <si>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</si>
  <si>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</si>
  <si>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</si>
  <si>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</si>
  <si>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</si>
  <si>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</si>
  <si>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</si>
  <si>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</si>
  <si>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</si>
  <si>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</si>
  <si>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</si>
  <si>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</si>
  <si>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</si>
  <si>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</si>
  <si>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</si>
  <si>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</si>
  <si>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</si>
  <si>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</si>
  <si>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</si>
  <si>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</si>
  <si>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</si>
  <si>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</si>
  <si>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</si>
  <si>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</si>
  <si>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</si>
  <si>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</si>
  <si>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</si>
  <si>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</si>
  <si>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</si>
  <si>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</si>
  <si>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</si>
  <si>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</si>
  <si>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</si>
  <si>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</si>
  <si>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</si>
  <si>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</si>
  <si>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</si>
  <si>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</si>
  <si>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</si>
  <si>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</si>
  <si>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</si>
  <si>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</si>
  <si>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</si>
  <si>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</si>
  <si>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</si>
  <si>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</si>
  <si>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</si>
  <si>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</si>
  <si>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</si>
  <si>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</si>
  <si>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</si>
  <si>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</si>
  <si>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</si>
  <si>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</si>
  <si>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</si>
  <si>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</si>
  <si>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</si>
  <si>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</si>
  <si>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</si>
  <si>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</si>
  <si>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</si>
  <si>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</si>
  <si>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</si>
  <si>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</si>
  <si>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</si>
  <si>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</si>
  <si>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</si>
  <si>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</si>
  <si>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</si>
  <si>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</si>
  <si>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</si>
  <si>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</si>
  <si>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</si>
  <si>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</si>
  <si>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</si>
  <si>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</si>
  <si>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</si>
  <si>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</si>
  <si>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</si>
  <si>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</si>
  <si>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</si>
  <si>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</si>
  <si>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</si>
  <si>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</si>
  <si>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</si>
  <si>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</si>
  <si>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</si>
  <si>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</si>
  <si>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</si>
  <si>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</si>
  <si>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</si>
  <si>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</si>
  <si>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</si>
  <si>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</si>
  <si>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</si>
  <si>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</si>
  <si>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</si>
  <si>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</si>
  <si>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</si>
  <si>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</si>
  <si>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</si>
  <si>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</si>
  <si>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</si>
  <si>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</si>
  <si>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</si>
  <si>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</si>
  <si>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</si>
  <si>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</si>
  <si>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</si>
  <si>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</si>
  <si>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</si>
  <si>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</si>
  <si>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</si>
  <si>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</si>
  <si>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</si>
  <si>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</si>
  <si>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</si>
  <si>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</si>
  <si>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</si>
  <si>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</si>
  <si>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</si>
  <si>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</si>
  <si>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</si>
  <si>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</si>
  <si>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</si>
  <si>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</si>
  <si>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</si>
  <si>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</si>
  <si>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</si>
  <si>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</si>
  <si>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</si>
  <si>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</si>
  <si>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</si>
  <si>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</si>
  <si>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</si>
  <si>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</si>
  <si>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</si>
  <si>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</si>
  <si>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</si>
  <si>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</si>
  <si>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</si>
  <si>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</si>
  <si>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</si>
  <si>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</si>
  <si>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</si>
  <si>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</si>
  <si>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</si>
  <si>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</si>
  <si>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</si>
  <si>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</si>
  <si>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</si>
  <si>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</si>
  <si>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</si>
  <si>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</si>
  <si>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</si>
  <si>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</si>
  <si>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</si>
  <si>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</si>
  <si>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</si>
  <si>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</si>
  <si>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</si>
  <si>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</si>
  <si>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</si>
  <si>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</si>
  <si>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</si>
  <si>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</si>
  <si>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</si>
  <si>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</si>
  <si>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</si>
  <si>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</si>
  <si>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</si>
  <si>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</si>
  <si>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</si>
  <si>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</si>
  <si>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</si>
  <si>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</si>
  <si>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</si>
  <si>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</si>
  <si>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</si>
  <si>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</si>
  <si>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</si>
  <si>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</si>
  <si>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</si>
  <si>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</si>
  <si>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</si>
  <si>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</si>
  <si>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</si>
  <si>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</si>
  <si>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</si>
  <si>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</si>
  <si>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</si>
  <si>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</si>
  <si>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</si>
  <si>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</si>
  <si>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</si>
  <si>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</si>
  <si>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</si>
  <si>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</si>
  <si>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</si>
  <si>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</si>
  <si>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</si>
  <si>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</si>
  <si>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</si>
  <si>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</si>
  <si>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</si>
  <si>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</si>
  <si>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</si>
  <si>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</si>
  <si>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</si>
  <si>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</si>
  <si>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</si>
  <si>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</si>
  <si>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</si>
  <si>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</si>
  <si>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</si>
  <si>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</si>
  <si>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</si>
  <si>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</si>
  <si>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</si>
  <si>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</si>
  <si>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</si>
  <si>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</si>
  <si>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</si>
  <si>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</si>
  <si>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</si>
  <si>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</si>
  <si>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</si>
  <si>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</si>
  <si>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</si>
  <si>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</si>
  <si>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</si>
  <si>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</si>
  <si>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</si>
  <si>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</si>
  <si>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</si>
  <si>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</si>
  <si>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</si>
  <si>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</si>
  <si>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</si>
  <si>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</si>
  <si>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</si>
  <si>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</si>
  <si>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</si>
  <si>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</si>
  <si>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</si>
  <si>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</si>
  <si>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</si>
  <si>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</si>
  <si>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</si>
  <si>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</si>
  <si>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</si>
  <si>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</si>
  <si>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</si>
  <si>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</si>
  <si>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</si>
  <si>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</si>
  <si>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</si>
  <si>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</si>
  <si>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</si>
  <si>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</si>
  <si>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</si>
  <si>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</si>
  <si>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</si>
  <si>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</si>
  <si>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</si>
  <si>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</si>
  <si>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</si>
  <si>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</si>
  <si>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</si>
  <si>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</si>
  <si>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</si>
  <si>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</si>
  <si>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</si>
  <si>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</si>
  <si>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</si>
  <si>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</si>
  <si>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</si>
  <si>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</si>
  <si>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</si>
  <si>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</si>
  <si>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</si>
  <si>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</si>
  <si>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</si>
  <si>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</si>
  <si>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</si>
  <si>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</si>
  <si>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</si>
  <si>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</si>
  <si>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</si>
  <si>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</si>
  <si>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</si>
  <si>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</si>
  <si>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</si>
  <si>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</si>
  <si>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</si>
  <si>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</si>
  <si>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</si>
  <si>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</si>
  <si>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</si>
  <si>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</si>
  <si>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</si>
  <si>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</si>
  <si>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</si>
  <si>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</si>
  <si>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</si>
  <si>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</si>
  <si>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</si>
  <si>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</si>
  <si>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</si>
  <si>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</si>
  <si>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</si>
  <si>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</si>
  <si>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</si>
  <si>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</si>
  <si>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</si>
  <si>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</si>
  <si>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令和    年    月    日</t>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</si>
  <si>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</si>
  <si>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</si>
  <si>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</si>
  <si>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</si>
  <si>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</si>
  <si>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</si>
  <si>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</si>
  <si>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</si>
  <si>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</si>
  <si>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</si>
  <si>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</si>
  <si>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横浜市鶴見区鶴見中央3-6-31</t>
  </si>
  <si>
    <t>岩瀬メッキ株式会社
代表取締役　岩瀬敬一</t>
  </si>
  <si>
    <t>岩瀬メッキ株式会社</t>
  </si>
  <si>
    <t>045-521-9667</t>
  </si>
  <si>
    <t>横浜市長</t>
  </si>
  <si>
    <t>金属製品への表面処理加工</t>
  </si>
  <si>
    <t>045-521-9667</t>
    <phoneticPr fontId="3"/>
  </si>
  <si>
    <t>汚泥→汚泥→脱水・固化→収集運搬→最終処分場（埋立）
廃アルカリ→中間処理→収集運搬→最終処分場
廃プラスチック→中間処理→収集運搬→最終処分場
金属くず→中間処理→収集運搬→最終処分場</t>
    <rPh sb="27" eb="28">
      <t>ハイ</t>
    </rPh>
    <rPh sb="49" eb="50">
      <t>ハイ</t>
    </rPh>
    <rPh sb="73" eb="75">
      <t>キンゾク</t>
    </rPh>
    <phoneticPr fontId="3"/>
  </si>
  <si>
    <t>代表取締役―廃棄物処理責任者―各部門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</si>
</sst>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47800" y="2200275"/>
          <a:ext cx="392430" cy="63436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5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6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32" zoomScale="115" zoomScaleNormal="115" zoomScaleSheetLayoutView="115" workbookViewId="0">
      <selection activeCell="F62" sqref="F62:U72"/>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15" customHeight="1" x14ac:dyDescent="0.15">
      <c r="C34" s="86"/>
      <c r="U34" s="87"/>
      <c r="W34" s="21"/>
      <c r="X34" s="21"/>
      <c r="Y34" s="23"/>
    </row>
    <row r="35" spans="1:25" ht="14.25" x14ac:dyDescent="0.15">
      <c r="C35" s="86"/>
      <c r="P35" s="610" t="s">
        <v>433</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449</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445</v>
      </c>
      <c r="M40" s="614"/>
      <c r="N40" s="614"/>
      <c r="O40" s="614"/>
      <c r="P40" s="614"/>
      <c r="Q40" s="614"/>
      <c r="R40" s="614"/>
      <c r="S40" s="614"/>
      <c r="T40" s="614"/>
      <c r="U40" s="615"/>
      <c r="W40" s="21"/>
      <c r="X40" s="21"/>
    </row>
    <row r="41" spans="1:25" ht="26.25" customHeight="1" x14ac:dyDescent="0.15">
      <c r="C41" s="86"/>
      <c r="I41" s="25"/>
      <c r="J41" s="25" t="s">
        <v>7</v>
      </c>
      <c r="K41" s="25"/>
      <c r="L41" s="614" t="s">
        <v>446</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448</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447</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2079</v>
      </c>
      <c r="Q49" s="594"/>
      <c r="R49" s="594"/>
      <c r="S49" s="594"/>
      <c r="T49" s="594"/>
      <c r="U49" s="595"/>
    </row>
    <row r="50" spans="3:23" ht="26.25" customHeight="1" x14ac:dyDescent="0.15">
      <c r="C50" s="566" t="s">
        <v>11</v>
      </c>
      <c r="D50" s="567"/>
      <c r="E50" s="568"/>
      <c r="F50" s="577" t="s">
        <v>445</v>
      </c>
      <c r="G50" s="578"/>
      <c r="H50" s="578"/>
      <c r="I50" s="578"/>
      <c r="J50" s="578"/>
      <c r="K50" s="578"/>
      <c r="L50" s="578"/>
      <c r="M50" s="578"/>
      <c r="N50" s="343" t="s">
        <v>173</v>
      </c>
      <c r="O50" s="451"/>
      <c r="P50" s="452"/>
      <c r="Q50" s="581" t="s">
        <v>451</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434</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137</v>
      </c>
      <c r="G54" s="492"/>
      <c r="H54" s="492"/>
      <c r="I54" s="492"/>
      <c r="J54" s="492"/>
      <c r="K54" s="492"/>
      <c r="L54" s="32" t="s">
        <v>48</v>
      </c>
      <c r="M54" s="32"/>
      <c r="N54" s="498" t="s">
        <v>450</v>
      </c>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15" customHeight="1" x14ac:dyDescent="0.15">
      <c r="C60" s="188"/>
      <c r="D60" s="284"/>
      <c r="E60" s="340"/>
      <c r="F60" s="503"/>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v>10</v>
      </c>
      <c r="G61" s="496"/>
      <c r="H61" s="496"/>
      <c r="I61" s="496"/>
      <c r="J61" s="496"/>
      <c r="K61" s="496"/>
      <c r="L61" s="496"/>
      <c r="M61" s="496"/>
      <c r="N61" s="496"/>
      <c r="O61" s="496"/>
      <c r="P61" s="496"/>
      <c r="Q61" s="496"/>
      <c r="R61" s="496"/>
      <c r="S61" s="496"/>
      <c r="T61" s="496"/>
      <c r="U61" s="497"/>
      <c r="W61" s="28"/>
    </row>
    <row r="62" spans="3:23" ht="13.9" customHeight="1" x14ac:dyDescent="0.15">
      <c r="C62" s="453"/>
      <c r="D62" s="375"/>
      <c r="E62" s="349"/>
      <c r="F62" s="542" t="s">
        <v>452</v>
      </c>
      <c r="G62" s="543"/>
      <c r="H62" s="543"/>
      <c r="I62" s="543"/>
      <c r="J62" s="543"/>
      <c r="K62" s="543"/>
      <c r="L62" s="543"/>
      <c r="M62" s="543"/>
      <c r="N62" s="543"/>
      <c r="O62" s="543"/>
      <c r="P62" s="543"/>
      <c r="Q62" s="543"/>
      <c r="R62" s="543"/>
      <c r="S62" s="543"/>
      <c r="T62" s="543"/>
      <c r="U62" s="544"/>
      <c r="W62" s="28"/>
    </row>
    <row r="63" spans="3:23" ht="13.9"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3.9"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3.9"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3.9"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3.9"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3.9"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3.9"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3.9"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3.9"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3.9"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3.9"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1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3.9" customHeight="1" x14ac:dyDescent="0.15">
      <c r="C77" s="188"/>
      <c r="D77" s="536" t="s">
        <v>453</v>
      </c>
      <c r="E77" s="537"/>
      <c r="F77" s="537"/>
      <c r="G77" s="537"/>
      <c r="H77" s="537"/>
      <c r="I77" s="537"/>
      <c r="J77" s="537"/>
      <c r="K77" s="537"/>
      <c r="L77" s="537"/>
      <c r="M77" s="537"/>
      <c r="N77" s="537"/>
      <c r="O77" s="537"/>
      <c r="P77" s="537"/>
      <c r="Q77" s="537"/>
      <c r="R77" s="537"/>
      <c r="S77" s="537"/>
      <c r="T77" s="537"/>
      <c r="U77" s="538"/>
      <c r="W77"/>
    </row>
    <row r="78" spans="3:23" ht="13.9"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3.9"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3.9"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3.9"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3.9"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3.9"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3.9"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3.9"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3.9"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4</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2651.6</v>
      </c>
      <c r="L90" s="529"/>
      <c r="M90" s="529"/>
      <c r="N90" s="529"/>
      <c r="O90" s="529"/>
      <c r="P90" s="193" t="s">
        <v>292</v>
      </c>
      <c r="Q90" s="547"/>
      <c r="R90" s="547"/>
      <c r="S90" s="547"/>
      <c r="T90" s="547"/>
      <c r="U90" s="548"/>
      <c r="V90" s="292"/>
      <c r="W90" s="292"/>
      <c r="X90" s="521"/>
      <c r="Y90" s="521"/>
      <c r="Z90" s="521"/>
      <c r="AA90" s="521"/>
      <c r="AB90" s="521"/>
      <c r="AC90" s="521"/>
    </row>
    <row r="91" spans="1:29" ht="13.9"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3.9" customHeight="1" x14ac:dyDescent="0.15">
      <c r="C94" s="551"/>
      <c r="D94" s="484"/>
      <c r="E94" s="519"/>
      <c r="F94" s="523"/>
      <c r="G94" s="524"/>
      <c r="H94" s="524"/>
      <c r="I94" s="524"/>
      <c r="J94" s="524"/>
      <c r="K94" s="524"/>
      <c r="L94" s="524"/>
      <c r="M94" s="524"/>
      <c r="N94" s="524"/>
      <c r="O94" s="524"/>
      <c r="P94" s="524"/>
      <c r="Q94" s="524"/>
      <c r="R94" s="524"/>
      <c r="S94" s="524"/>
      <c r="T94" s="524"/>
      <c r="U94" s="525"/>
      <c r="V94" s="164"/>
      <c r="W94" s="165"/>
      <c r="X94" s="165"/>
      <c r="Y94" s="165"/>
    </row>
    <row r="95" spans="1:29" ht="13.9"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3.9"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3.9"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3.9"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3.9"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3.9"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3.9"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3.9"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4</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4013</v>
      </c>
      <c r="L105" s="529"/>
      <c r="M105" s="529"/>
      <c r="N105" s="529"/>
      <c r="O105" s="529"/>
      <c r="P105" s="459" t="s">
        <v>292</v>
      </c>
      <c r="Q105" s="547"/>
      <c r="R105" s="547"/>
      <c r="S105" s="547"/>
      <c r="T105" s="547"/>
      <c r="U105" s="548"/>
      <c r="V105" s="292"/>
      <c r="W105" s="292"/>
      <c r="X105" s="102"/>
    </row>
    <row r="106" spans="1:27" ht="13.9"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 customHeight="1" x14ac:dyDescent="0.15">
      <c r="C109" s="552"/>
      <c r="D109" s="533"/>
      <c r="E109" s="630"/>
      <c r="F109" s="523"/>
      <c r="G109" s="524"/>
      <c r="H109" s="524"/>
      <c r="I109" s="524"/>
      <c r="J109" s="524"/>
      <c r="K109" s="524"/>
      <c r="L109" s="524"/>
      <c r="M109" s="524"/>
      <c r="N109" s="524"/>
      <c r="O109" s="524"/>
      <c r="P109" s="524"/>
      <c r="Q109" s="524"/>
      <c r="R109" s="524"/>
      <c r="S109" s="524"/>
      <c r="T109" s="524"/>
      <c r="U109" s="525"/>
      <c r="V109" s="179"/>
      <c r="W109" s="165"/>
      <c r="X109" s="165"/>
      <c r="Y109" s="165"/>
    </row>
    <row r="110" spans="1:27" ht="13.9"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3.9"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3.9"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3.9"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3.9"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3.9"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3.9"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3.9"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 customHeight="1" x14ac:dyDescent="0.15">
      <c r="C120" s="469"/>
      <c r="D120" s="533"/>
      <c r="E120" s="630"/>
      <c r="F120" s="523"/>
      <c r="G120" s="524"/>
      <c r="H120" s="524"/>
      <c r="I120" s="524"/>
      <c r="J120" s="524"/>
      <c r="K120" s="524"/>
      <c r="L120" s="524"/>
      <c r="M120" s="524"/>
      <c r="N120" s="524"/>
      <c r="O120" s="524"/>
      <c r="P120" s="524"/>
      <c r="Q120" s="524"/>
      <c r="R120" s="524"/>
      <c r="S120" s="524"/>
      <c r="T120" s="524"/>
      <c r="U120" s="525"/>
      <c r="V120" s="179"/>
      <c r="W120" s="165"/>
      <c r="X120" s="165"/>
      <c r="Y120" s="165"/>
    </row>
    <row r="121" spans="3:27" ht="13.9"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3.9"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3.9"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3.9"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 customHeight="1" x14ac:dyDescent="0.15">
      <c r="C126" s="473"/>
      <c r="D126" s="533"/>
      <c r="E126" s="630"/>
      <c r="F126" s="523"/>
      <c r="G126" s="524"/>
      <c r="H126" s="524"/>
      <c r="I126" s="524"/>
      <c r="J126" s="524"/>
      <c r="K126" s="524"/>
      <c r="L126" s="524"/>
      <c r="M126" s="524"/>
      <c r="N126" s="524"/>
      <c r="O126" s="524"/>
      <c r="P126" s="524"/>
      <c r="Q126" s="524"/>
      <c r="R126" s="524"/>
      <c r="S126" s="524"/>
      <c r="T126" s="524"/>
      <c r="U126" s="525"/>
      <c r="V126" s="179"/>
      <c r="W126" s="165"/>
      <c r="X126" s="165"/>
      <c r="Y126" s="165"/>
    </row>
    <row r="127" spans="3:27" ht="13.9"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3.9"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3.9"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3.9"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3.9"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3.9"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 customHeight="1" x14ac:dyDescent="0.15">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3.9"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3.9"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3.9"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3.9"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3.9"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3.9"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3.9"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3.9"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 customHeight="1" x14ac:dyDescent="0.15">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3.9"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3.9"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3.9"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3.9"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3.9"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3.9"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3.9"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7.9" customHeight="1" x14ac:dyDescent="0.15">
      <c r="C158" s="195"/>
      <c r="D158" s="533"/>
      <c r="E158" s="630"/>
      <c r="F158" s="627" t="s">
        <v>259</v>
      </c>
      <c r="G158" s="628"/>
      <c r="H158" s="628"/>
      <c r="I158" s="628"/>
      <c r="J158" s="628"/>
      <c r="K158" s="635">
        <f>+別紙!AA12</f>
        <v>2626.8</v>
      </c>
      <c r="L158" s="635"/>
      <c r="M158" s="635"/>
      <c r="N158" s="635"/>
      <c r="O158" s="635"/>
      <c r="P158" s="196" t="s">
        <v>13</v>
      </c>
      <c r="Q158" s="516" t="s">
        <v>256</v>
      </c>
      <c r="R158" s="516"/>
      <c r="S158" s="516"/>
      <c r="T158" s="516"/>
      <c r="U158" s="517"/>
      <c r="V158" s="292"/>
      <c r="W158" s="292"/>
      <c r="X158" s="179"/>
      <c r="Y158" s="165"/>
      <c r="Z158" s="165"/>
      <c r="AA158" s="165"/>
    </row>
    <row r="159" spans="3:27" ht="13.9"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 customHeight="1" x14ac:dyDescent="0.15">
      <c r="C160" s="195"/>
      <c r="D160" s="533"/>
      <c r="E160" s="630"/>
      <c r="F160" s="523"/>
      <c r="G160" s="524"/>
      <c r="H160" s="524"/>
      <c r="I160" s="524"/>
      <c r="J160" s="524"/>
      <c r="K160" s="524"/>
      <c r="L160" s="524"/>
      <c r="M160" s="524"/>
      <c r="N160" s="524"/>
      <c r="O160" s="524"/>
      <c r="P160" s="524"/>
      <c r="Q160" s="524"/>
      <c r="R160" s="524"/>
      <c r="S160" s="524"/>
      <c r="T160" s="524"/>
      <c r="U160" s="525"/>
      <c r="V160" s="164"/>
      <c r="W160" s="165"/>
      <c r="X160" s="165"/>
      <c r="Y160" s="165"/>
    </row>
    <row r="161" spans="3:27" ht="13.9"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3.9"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3.9"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3.9"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3.9"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3.9"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3.9"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3.9"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7.9" customHeight="1" x14ac:dyDescent="0.15">
      <c r="C170" s="195"/>
      <c r="D170" s="533"/>
      <c r="E170" s="630"/>
      <c r="F170" s="627" t="s">
        <v>263</v>
      </c>
      <c r="G170" s="628"/>
      <c r="H170" s="628"/>
      <c r="I170" s="628"/>
      <c r="J170" s="628"/>
      <c r="K170" s="635">
        <f>+別紙!AA27</f>
        <v>3980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 customHeight="1" x14ac:dyDescent="0.15">
      <c r="C172" s="195"/>
      <c r="D172" s="533"/>
      <c r="E172" s="630"/>
      <c r="F172" s="523"/>
      <c r="G172" s="524"/>
      <c r="H172" s="524"/>
      <c r="I172" s="524"/>
      <c r="J172" s="524"/>
      <c r="K172" s="524"/>
      <c r="L172" s="524"/>
      <c r="M172" s="524"/>
      <c r="N172" s="524"/>
      <c r="O172" s="524"/>
      <c r="P172" s="524"/>
      <c r="Q172" s="524"/>
      <c r="R172" s="524"/>
      <c r="S172" s="524"/>
      <c r="T172" s="524"/>
      <c r="U172" s="525"/>
      <c r="V172" s="164"/>
      <c r="W172" s="165"/>
      <c r="X172" s="165"/>
      <c r="Y172" s="165"/>
    </row>
    <row r="173" spans="3:27" ht="13.9"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3.9"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3.9"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3.9"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3.9"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3.9"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3.9"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3.9"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 customHeight="1" x14ac:dyDescent="0.15">
      <c r="C185" s="195"/>
      <c r="D185" s="533"/>
      <c r="E185" s="633"/>
      <c r="F185" s="523"/>
      <c r="G185" s="524"/>
      <c r="H185" s="524"/>
      <c r="I185" s="524"/>
      <c r="J185" s="524"/>
      <c r="K185" s="524"/>
      <c r="L185" s="524"/>
      <c r="M185" s="524"/>
      <c r="N185" s="524"/>
      <c r="O185" s="524"/>
      <c r="P185" s="524"/>
      <c r="Q185" s="524"/>
      <c r="R185" s="524"/>
      <c r="S185" s="524"/>
      <c r="T185" s="524"/>
      <c r="U185" s="525"/>
      <c r="V185" s="164"/>
      <c r="W185" s="165"/>
      <c r="X185" s="165"/>
      <c r="Y185" s="165"/>
    </row>
    <row r="186" spans="3:27" ht="13.9"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3.9"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3.9"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3.9"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3.9"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3.9"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3.9"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3.9"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 customHeight="1" x14ac:dyDescent="0.15">
      <c r="C197" s="195"/>
      <c r="D197" s="533"/>
      <c r="E197" s="630"/>
      <c r="F197" s="523"/>
      <c r="G197" s="524"/>
      <c r="H197" s="524"/>
      <c r="I197" s="524"/>
      <c r="J197" s="524"/>
      <c r="K197" s="524"/>
      <c r="L197" s="524"/>
      <c r="M197" s="524"/>
      <c r="N197" s="524"/>
      <c r="O197" s="524"/>
      <c r="P197" s="524"/>
      <c r="Q197" s="524"/>
      <c r="R197" s="524"/>
      <c r="S197" s="524"/>
      <c r="T197" s="524"/>
      <c r="U197" s="525"/>
      <c r="V197" s="164"/>
      <c r="W197" s="165"/>
      <c r="X197" s="165"/>
      <c r="Y197" s="165"/>
    </row>
    <row r="198" spans="3:27" ht="13.9"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3.9"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3.9"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3.9"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3.9"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3.9"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3.9"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3.9"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15" customHeight="1" x14ac:dyDescent="0.15">
      <c r="C208" s="195"/>
      <c r="D208" s="533"/>
      <c r="E208" s="630"/>
      <c r="F208" s="636" t="s">
        <v>268</v>
      </c>
      <c r="G208" s="637"/>
      <c r="H208" s="637"/>
      <c r="I208" s="637"/>
      <c r="J208" s="637"/>
      <c r="K208" s="635">
        <f>+別紙!AA14</f>
        <v>24.8</v>
      </c>
      <c r="L208" s="635"/>
      <c r="M208" s="635"/>
      <c r="N208" s="635"/>
      <c r="O208" s="635"/>
      <c r="P208" s="198" t="s">
        <v>13</v>
      </c>
      <c r="Q208" s="618" t="s">
        <v>366</v>
      </c>
      <c r="R208" s="619"/>
      <c r="S208" s="619"/>
      <c r="T208" s="619"/>
      <c r="U208" s="620"/>
      <c r="V208" s="164"/>
      <c r="W208" s="165"/>
      <c r="X208" s="165"/>
      <c r="Y208" s="165"/>
    </row>
    <row r="209" spans="3:26" ht="43.15" customHeight="1" x14ac:dyDescent="0.15">
      <c r="C209" s="195"/>
      <c r="D209" s="533"/>
      <c r="E209" s="630"/>
      <c r="F209" s="263"/>
      <c r="G209" s="627" t="s">
        <v>224</v>
      </c>
      <c r="H209" s="628"/>
      <c r="I209" s="628"/>
      <c r="J209" s="628"/>
      <c r="K209" s="635">
        <f>+別紙!AA15</f>
        <v>24.8</v>
      </c>
      <c r="L209" s="635"/>
      <c r="M209" s="635"/>
      <c r="N209" s="635"/>
      <c r="O209" s="635"/>
      <c r="P209" s="348" t="s">
        <v>13</v>
      </c>
      <c r="Q209" s="621"/>
      <c r="R209" s="622"/>
      <c r="S209" s="622"/>
      <c r="T209" s="622"/>
      <c r="U209" s="623"/>
      <c r="V209" s="164"/>
      <c r="W209" s="165"/>
      <c r="X209" s="165"/>
      <c r="Y209" s="165"/>
    </row>
    <row r="210" spans="3:26" ht="43.15" customHeight="1" x14ac:dyDescent="0.15">
      <c r="C210" s="195"/>
      <c r="D210" s="533"/>
      <c r="E210" s="630"/>
      <c r="F210" s="263"/>
      <c r="G210" s="627" t="s">
        <v>225</v>
      </c>
      <c r="H210" s="628"/>
      <c r="I210" s="628"/>
      <c r="J210" s="628"/>
      <c r="K210" s="635" t="str">
        <f>+別紙!AA16</f>
        <v>0</v>
      </c>
      <c r="L210" s="635"/>
      <c r="M210" s="635"/>
      <c r="N210" s="635"/>
      <c r="O210" s="635"/>
      <c r="P210" s="348" t="s">
        <v>13</v>
      </c>
      <c r="Q210" s="621"/>
      <c r="R210" s="622"/>
      <c r="S210" s="622"/>
      <c r="T210" s="622"/>
      <c r="U210" s="623"/>
      <c r="V210" s="164"/>
      <c r="W210" s="165"/>
      <c r="X210" s="165"/>
      <c r="Y210" s="165"/>
    </row>
    <row r="211" spans="3:26" ht="43.1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1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3.9"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 customHeight="1" x14ac:dyDescent="0.15">
      <c r="C214" s="195"/>
      <c r="D214" s="533"/>
      <c r="E214" s="630"/>
      <c r="F214" s="523"/>
      <c r="G214" s="524"/>
      <c r="H214" s="524"/>
      <c r="I214" s="524"/>
      <c r="J214" s="524"/>
      <c r="K214" s="524"/>
      <c r="L214" s="524"/>
      <c r="M214" s="524"/>
      <c r="N214" s="524"/>
      <c r="O214" s="524"/>
      <c r="P214" s="524"/>
      <c r="Q214" s="524"/>
      <c r="R214" s="524"/>
      <c r="S214" s="524"/>
      <c r="T214" s="524"/>
      <c r="U214" s="525"/>
      <c r="V214" s="164"/>
      <c r="W214" s="165"/>
      <c r="X214" s="165"/>
      <c r="Y214" s="165"/>
    </row>
    <row r="215" spans="3:26" ht="13.9"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3.9"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3.9"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3.9"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3.9"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3.9"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3.9"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3.9"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33</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33</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0</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3.9"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 customHeight="1" x14ac:dyDescent="0.15">
      <c r="C231" s="195"/>
      <c r="D231" s="533"/>
      <c r="E231" s="630"/>
      <c r="F231" s="523"/>
      <c r="G231" s="524"/>
      <c r="H231" s="524"/>
      <c r="I231" s="524"/>
      <c r="J231" s="524"/>
      <c r="K231" s="524"/>
      <c r="L231" s="524"/>
      <c r="M231" s="524"/>
      <c r="N231" s="524"/>
      <c r="O231" s="524"/>
      <c r="P231" s="524"/>
      <c r="Q231" s="524"/>
      <c r="R231" s="524"/>
      <c r="S231" s="524"/>
      <c r="T231" s="524"/>
      <c r="U231" s="525"/>
      <c r="V231" s="164"/>
      <c r="W231" s="165"/>
      <c r="X231" s="165"/>
      <c r="Y231" s="165"/>
    </row>
    <row r="232" spans="3:27" ht="13.9"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3.9"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3.9"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3.9"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3.9"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3.9"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3.9"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3.9"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19.899999999999999"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19.899999999999999"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0.9"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0.9"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150000000000006"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0.9"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16"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0.1</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1</v>
      </c>
      <c r="P27" s="696"/>
      <c r="Q27" s="696"/>
      <c r="R27" s="696"/>
      <c r="S27" s="49" t="s">
        <v>38</v>
      </c>
      <c r="T27" s="70"/>
      <c r="U27" s="70"/>
      <c r="X27" s="68" t="s">
        <v>39</v>
      </c>
      <c r="Y27" s="71"/>
      <c r="AG27" s="58"/>
      <c r="AH27" s="58"/>
      <c r="AI27" s="58"/>
      <c r="AJ27" s="58"/>
      <c r="AK27" s="738">
        <f>+AG18+O27</f>
        <v>1</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0.1</v>
      </c>
      <c r="G29" s="708"/>
      <c r="H29" s="214" t="s">
        <v>199</v>
      </c>
      <c r="L29" s="705"/>
      <c r="O29" s="61"/>
      <c r="P29" s="148"/>
      <c r="Q29" s="56" t="s">
        <v>184</v>
      </c>
      <c r="R29" s="672" t="s">
        <v>33</v>
      </c>
      <c r="S29" s="688"/>
      <c r="T29" s="688"/>
      <c r="U29" s="689"/>
      <c r="V29" s="53"/>
      <c r="W29" s="72"/>
      <c r="X29" s="693" t="s">
        <v>316</v>
      </c>
      <c r="Y29" s="694"/>
      <c r="Z29" s="686">
        <v>1</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0.1</v>
      </c>
      <c r="G30" s="708"/>
      <c r="H30" s="214" t="s">
        <v>199</v>
      </c>
      <c r="L30" s="705"/>
      <c r="O30" s="61"/>
      <c r="Q30" s="695">
        <f>+ROUND(Z28,1)+ROUND(Z29,1)+ROUND(Z30,1)</f>
        <v>1</v>
      </c>
      <c r="R30" s="696"/>
      <c r="S30" s="696"/>
      <c r="T30" s="696"/>
      <c r="U30" s="49" t="s">
        <v>16</v>
      </c>
      <c r="X30" s="693" t="s">
        <v>187</v>
      </c>
      <c r="Y30" s="694"/>
      <c r="Z30" s="686"/>
      <c r="AA30" s="687"/>
      <c r="AB30" s="687"/>
      <c r="AC30" s="687"/>
      <c r="AD30" s="687"/>
      <c r="AE30" s="49" t="s">
        <v>13</v>
      </c>
      <c r="AK30" s="647">
        <v>1</v>
      </c>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topLeftCell="A28"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1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岩瀬メッキ株式会社</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435</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440</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80" zoomScaleNormal="80" workbookViewId="0"/>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岩瀬メッキ株式会社</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2640</v>
      </c>
      <c r="I9" s="379">
        <f>IF(ｳ.廃油!F24&gt;0,ｳ.廃油!F24,IF(I$19&gt;0,"0",0))</f>
        <v>0</v>
      </c>
      <c r="J9" s="379">
        <f>IF(ｴ.廃酸!$F24&gt;0,ｴ.廃酸!F24,IF(J$19&gt;0,"0",0))</f>
        <v>0</v>
      </c>
      <c r="K9" s="379">
        <f>IF(ｵ.廃ｱﾙｶﾘ!$F24&gt;0,ｵ.廃ｱﾙｶﾘ!F24,IF(K$19&gt;0,"0",0))</f>
        <v>10.5</v>
      </c>
      <c r="L9" s="379">
        <f>IF(ｶ.廃ﾌﾟﾗ類!F24&gt;0,ｶ.廃ﾌﾟﾗ類!F24,IF(L$19&gt;0,"0",0))</f>
        <v>1</v>
      </c>
      <c r="M9" s="379">
        <f>IF(ｷ.紙くず!F24&gt;0,ｷ.紙くず!F24,IF(M$19&gt;0,"0",0))</f>
        <v>0</v>
      </c>
      <c r="N9" s="379">
        <f>IF(ｸ.木くず!F24&gt;0,ｸ.木くず!F24,IF(N$19&gt;0,"0",0))</f>
        <v>0</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0.1</v>
      </c>
      <c r="T9" s="379">
        <f>IF(ｾ.ｶﾞﾗｽ･ｺﾝｸﾘ･陶磁器くず!F24&gt;0,ｾ.ｶﾞﾗｽ･ｺﾝｸﾘ･陶磁器くず!F24,IF(T$19&gt;0,"0",0))</f>
        <v>0</v>
      </c>
      <c r="U9" s="379">
        <f>IF(ｿ.鉱さい!F24&gt;0,ｿ.鉱さい!F24,IF(U$19&gt;0,"0",0))</f>
        <v>0</v>
      </c>
      <c r="V9" s="379">
        <f>IF(ﾀ.がれき類!F24&gt;0,ﾀ.がれき類!F24,IF(V$19&gt;0,"0",0))</f>
        <v>0</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0</v>
      </c>
      <c r="AA9" s="381">
        <f>IF(SUM(G9:Z9)&gt;0,SUM(G9:Z9),IF(AA$19&gt;0,"0",0))</f>
        <v>2651.6</v>
      </c>
    </row>
    <row r="10" spans="2:27" ht="24" customHeight="1" x14ac:dyDescent="0.15">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t="str">
        <f>IF(ｵ.廃ｱﾙｶﾘ!$F25&gt;0,ｵ.廃ｱﾙｶﾘ!F25,IF(K$19&gt;0,"0",0))</f>
        <v>0</v>
      </c>
      <c r="L10" s="382" t="str">
        <f>IF(ｶ.廃ﾌﾟﾗ類!F25&gt;0,ｶ.廃ﾌﾟﾗ類!F25,IF(L$19&gt;0,"0",0))</f>
        <v>0</v>
      </c>
      <c r="M10" s="382">
        <f>IF(ｷ.紙くず!F25&gt;0,ｷ.紙くず!F25,IF(M$19&gt;0,"0",0))</f>
        <v>0</v>
      </c>
      <c r="N10" s="382">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f>IF(ｾ.ｶﾞﾗｽ･ｺﾝｸﾘ･陶磁器くず!F25&gt;0,ｾ.ｶﾞﾗｽ･ｺﾝｸﾘ･陶磁器くず!F25,IF(T$19&gt;0,"0",0))</f>
        <v>0</v>
      </c>
      <c r="U10" s="382">
        <f>IF(ｿ.鉱さい!F25&gt;0,ｿ.鉱さい!F25,IF(U$19&gt;0,"0",0))</f>
        <v>0</v>
      </c>
      <c r="V10" s="382">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t="str">
        <f>IF(ｵ.廃ｱﾙｶﾘ!$F26&gt;0,ｵ.廃ｱﾙｶﾘ!F26,IF(K$19&gt;0,"0",0))</f>
        <v>0</v>
      </c>
      <c r="L11" s="385" t="str">
        <f>IF(ｶ.廃ﾌﾟﾗ類!F26&gt;0,ｶ.廃ﾌﾟﾗ類!F26,IF(L$19&gt;0,"0",0))</f>
        <v>0</v>
      </c>
      <c r="M11" s="385">
        <f>IF(ｷ.紙くず!F26&gt;0,ｷ.紙くず!F26,IF(M$19&gt;0,"0",0))</f>
        <v>0</v>
      </c>
      <c r="N11" s="385">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f>IF(ｾ.ｶﾞﾗｽ･ｺﾝｸﾘ･陶磁器くず!F26&gt;0,ｾ.ｶﾞﾗｽ･ｺﾝｸﾘ･陶磁器くず!F26,IF(T$19&gt;0,"0",0))</f>
        <v>0</v>
      </c>
      <c r="U11" s="385">
        <f>IF(ｿ.鉱さい!F26&gt;0,ｿ.鉱さい!F26,IF(U$19&gt;0,"0",0))</f>
        <v>0</v>
      </c>
      <c r="V11" s="385">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f>IF(ｲ.汚泥!F27&gt;0,ｲ.汚泥!F27,IF(H$19&gt;0,"0",0))</f>
        <v>2626.8</v>
      </c>
      <c r="I12" s="385">
        <f>IF(ｳ.廃油!F27&gt;0,ｳ.廃油!F27,IF(I$19&gt;0,"0",0))</f>
        <v>0</v>
      </c>
      <c r="J12" s="385">
        <f>IF(ｴ.廃酸!$F27&gt;0,ｴ.廃酸!F27,IF(J$19&gt;0,"0",0))</f>
        <v>0</v>
      </c>
      <c r="K12" s="385" t="str">
        <f>IF(ｵ.廃ｱﾙｶﾘ!$F27&gt;0,ｵ.廃ｱﾙｶﾘ!F27,IF(K$19&gt;0,"0",0))</f>
        <v>0</v>
      </c>
      <c r="L12" s="385" t="str">
        <f>IF(ｶ.廃ﾌﾟﾗ類!F27&gt;0,ｶ.廃ﾌﾟﾗ類!F27,IF(L$19&gt;0,"0",0))</f>
        <v>0</v>
      </c>
      <c r="M12" s="385">
        <f>IF(ｷ.紙くず!F27&gt;0,ｷ.紙くず!F27,IF(M$19&gt;0,"0",0))</f>
        <v>0</v>
      </c>
      <c r="N12" s="385">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f>IF(ｾ.ｶﾞﾗｽ･ｺﾝｸﾘ･陶磁器くず!F27&gt;0,ｾ.ｶﾞﾗｽ･ｺﾝｸﾘ･陶磁器くず!F27,IF(T$19&gt;0,"0",0))</f>
        <v>0</v>
      </c>
      <c r="U12" s="385">
        <f>IF(ｿ.鉱さい!F27&gt;0,ｿ.鉱さい!F27,IF(U$19&gt;0,"0",0))</f>
        <v>0</v>
      </c>
      <c r="V12" s="385">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f>IF(ﾄ.混合廃棄物その他!F27&gt;0,ﾄ.混合廃棄物その他!F27,IF(Z$19&gt;0,"0",0))</f>
        <v>0</v>
      </c>
      <c r="AA12" s="387">
        <f t="shared" si="0"/>
        <v>2626.8</v>
      </c>
    </row>
    <row r="13" spans="2:27" ht="24" customHeight="1" x14ac:dyDescent="0.15">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t="str">
        <f>IF(ｵ.廃ｱﾙｶﾘ!$F28&gt;0,ｵ.廃ｱﾙｶﾘ!F28,IF(K$19&gt;0,"0",0))</f>
        <v>0</v>
      </c>
      <c r="L13" s="385" t="str">
        <f>IF(ｶ.廃ﾌﾟﾗ類!F28&gt;0,ｶ.廃ﾌﾟﾗ類!F28,IF(L$19&gt;0,"0",0))</f>
        <v>0</v>
      </c>
      <c r="M13" s="385">
        <f>IF(ｷ.紙くず!F28&gt;0,ｷ.紙くず!F28,IF(M$19&gt;0,"0",0))</f>
        <v>0</v>
      </c>
      <c r="N13" s="385">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f>IF(ｾ.ｶﾞﾗｽ･ｺﾝｸﾘ･陶磁器くず!F28&gt;0,ｾ.ｶﾞﾗｽ･ｺﾝｸﾘ･陶磁器くず!F28,IF(T$19&gt;0,"0",0))</f>
        <v>0</v>
      </c>
      <c r="U13" s="385">
        <f>IF(ｿ.鉱さい!F28&gt;0,ｿ.鉱さい!F28,IF(U$19&gt;0,"0",0))</f>
        <v>0</v>
      </c>
      <c r="V13" s="385">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13.2</v>
      </c>
      <c r="I14" s="385">
        <f>IF(ｳ.廃油!F29&gt;0,ｳ.廃油!F29,IF(I$19&gt;0,"0",0))</f>
        <v>0</v>
      </c>
      <c r="J14" s="385">
        <f>IF(ｴ.廃酸!$F29&gt;0,ｴ.廃酸!F29,IF(J$19&gt;0,"0",0))</f>
        <v>0</v>
      </c>
      <c r="K14" s="385">
        <f>IF(ｵ.廃ｱﾙｶﾘ!$F29&gt;0,ｵ.廃ｱﾙｶﾘ!F29,IF(K$19&gt;0,"0",0))</f>
        <v>10.5</v>
      </c>
      <c r="L14" s="385">
        <f>IF(ｶ.廃ﾌﾟﾗ類!F29&gt;0,ｶ.廃ﾌﾟﾗ類!F29,IF(L$19&gt;0,"0",0))</f>
        <v>1</v>
      </c>
      <c r="M14" s="385">
        <f>IF(ｷ.紙くず!F29&gt;0,ｷ.紙くず!F29,IF(M$19&gt;0,"0",0))</f>
        <v>0</v>
      </c>
      <c r="N14" s="385">
        <f>IF(ｸ.木くず!F29&gt;0,ｸ.木くず!F29,IF(N$19&gt;0,"0",0))</f>
        <v>0</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0.1</v>
      </c>
      <c r="T14" s="385">
        <f>IF(ｾ.ｶﾞﾗｽ･ｺﾝｸﾘ･陶磁器くず!F29&gt;0,ｾ.ｶﾞﾗｽ･ｺﾝｸﾘ･陶磁器くず!F29,IF(T$19&gt;0,"0",0))</f>
        <v>0</v>
      </c>
      <c r="U14" s="385">
        <f>IF(ｿ.鉱さい!F29&gt;0,ｿ.鉱さい!F29,IF(U$19&gt;0,"0",0))</f>
        <v>0</v>
      </c>
      <c r="V14" s="385">
        <f>IF(ﾀ.がれき類!F29&gt;0,ﾀ.がれき類!F29,IF(V$19&gt;0,"0",0))</f>
        <v>0</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0</v>
      </c>
      <c r="AA14" s="387">
        <f t="shared" si="0"/>
        <v>24.8</v>
      </c>
    </row>
    <row r="15" spans="2:27" ht="24" customHeight="1" x14ac:dyDescent="0.15">
      <c r="B15" s="172" t="s">
        <v>229</v>
      </c>
      <c r="C15" s="780" t="s">
        <v>300</v>
      </c>
      <c r="D15" s="780"/>
      <c r="E15" s="780"/>
      <c r="F15" s="781"/>
      <c r="G15" s="385">
        <f>IF(ｱ.燃え殻!F30&gt;0,ｱ.燃え殻!F30,IF(G$19&gt;0,"0",0))</f>
        <v>0</v>
      </c>
      <c r="H15" s="385">
        <f>IF(ｲ.汚泥!F30&gt;0,ｲ.汚泥!F30,IF(H$19&gt;0,"0",0))</f>
        <v>13.2</v>
      </c>
      <c r="I15" s="385">
        <f>IF(ｳ.廃油!F30&gt;0,ｳ.廃油!F30,IF(I$19&gt;0,"0",0))</f>
        <v>0</v>
      </c>
      <c r="J15" s="385">
        <f>IF(ｴ.廃酸!$F30&gt;0,ｴ.廃酸!F30,IF(J$19&gt;0,"0",0))</f>
        <v>0</v>
      </c>
      <c r="K15" s="385">
        <f>IF(ｵ.廃ｱﾙｶﾘ!$F30&gt;0,ｵ.廃ｱﾙｶﾘ!F30,IF(K$19&gt;0,"0",0))</f>
        <v>10.5</v>
      </c>
      <c r="L15" s="385">
        <f>IF(ｶ.廃ﾌﾟﾗ類!F30&gt;0,ｶ.廃ﾌﾟﾗ類!F30,IF(L$19&gt;0,"0",0))</f>
        <v>1</v>
      </c>
      <c r="M15" s="385">
        <f>IF(ｷ.紙くず!F30&gt;0,ｷ.紙くず!F30,IF(M$19&gt;0,"0",0))</f>
        <v>0</v>
      </c>
      <c r="N15" s="385">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0.1</v>
      </c>
      <c r="T15" s="385">
        <f>IF(ｾ.ｶﾞﾗｽ･ｺﾝｸﾘ･陶磁器くず!F30&gt;0,ｾ.ｶﾞﾗｽ･ｺﾝｸﾘ･陶磁器くず!F30,IF(T$19&gt;0,"0",0))</f>
        <v>0</v>
      </c>
      <c r="U15" s="385">
        <f>IF(ｿ.鉱さい!F30&gt;0,ｿ.鉱さい!F30,IF(U$19&gt;0,"0",0))</f>
        <v>0</v>
      </c>
      <c r="V15" s="385">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0</v>
      </c>
      <c r="AA15" s="387">
        <f t="shared" si="0"/>
        <v>24.8</v>
      </c>
    </row>
    <row r="16" spans="2:27" ht="24" customHeight="1" x14ac:dyDescent="0.15">
      <c r="B16" s="172" t="s">
        <v>230</v>
      </c>
      <c r="C16" s="780" t="s">
        <v>301</v>
      </c>
      <c r="D16" s="780"/>
      <c r="E16" s="780"/>
      <c r="F16" s="781"/>
      <c r="G16" s="385">
        <f>IF(ｱ.燃え殻!F31&gt;0,ｱ.燃え殻!F31,IF(G$19&gt;0,"0",0))</f>
        <v>0</v>
      </c>
      <c r="H16" s="385" t="str">
        <f>IF(ｲ.汚泥!F31&gt;0,ｲ.汚泥!F31,IF(H$19&gt;0,"0",0))</f>
        <v>0</v>
      </c>
      <c r="I16" s="385">
        <f>IF(ｳ.廃油!F31&gt;0,ｳ.廃油!F31,IF(I$19&gt;0,"0",0))</f>
        <v>0</v>
      </c>
      <c r="J16" s="385">
        <f>IF(ｴ.廃酸!$F31&gt;0,ｴ.廃酸!F31,IF(J$19&gt;0,"0",0))</f>
        <v>0</v>
      </c>
      <c r="K16" s="385" t="str">
        <f>IF(ｵ.廃ｱﾙｶﾘ!$F31&gt;0,ｵ.廃ｱﾙｶﾘ!F31,IF(K$19&gt;0,"0",0))</f>
        <v>0</v>
      </c>
      <c r="L16" s="385" t="str">
        <f>IF(ｶ.廃ﾌﾟﾗ類!F31&gt;0,ｶ.廃ﾌﾟﾗ類!F31,IF(L$19&gt;0,"0",0))</f>
        <v>0</v>
      </c>
      <c r="M16" s="385">
        <f>IF(ｷ.紙くず!F31&gt;0,ｷ.紙くず!F31,IF(M$19&gt;0,"0",0))</f>
        <v>0</v>
      </c>
      <c r="N16" s="385">
        <f>IF(ｸ.木くず!F31&gt;0,ｸ.木くず!F31,IF(N$19&gt;0,"0",0))</f>
        <v>0</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t="str">
        <f>IF(ｽ.金属くず!F31&gt;0,ｽ.金属くず!F31,IF(S$19&gt;0,"0",0))</f>
        <v>0</v>
      </c>
      <c r="T16" s="385">
        <f>IF(ｾ.ｶﾞﾗｽ･ｺﾝｸﾘ･陶磁器くず!F31&gt;0,ｾ.ｶﾞﾗｽ･ｺﾝｸﾘ･陶磁器くず!F31,IF(T$19&gt;0,"0",0))</f>
        <v>0</v>
      </c>
      <c r="U16" s="385">
        <f>IF(ｿ.鉱さい!F31&gt;0,ｿ.鉱さい!F31,IF(U$19&gt;0,"0",0))</f>
        <v>0</v>
      </c>
      <c r="V16" s="385">
        <f>IF(ﾀ.がれき類!F31&gt;0,ﾀ.がれき類!F31,IF(V$19&gt;0,"0",0))</f>
        <v>0</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0</v>
      </c>
      <c r="AA16" s="387" t="str">
        <f t="shared" si="0"/>
        <v>0</v>
      </c>
    </row>
    <row r="17" spans="2:27" ht="24" customHeight="1" x14ac:dyDescent="0.15">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t="str">
        <f>IF(ｵ.廃ｱﾙｶﾘ!$F32&gt;0,ｵ.廃ｱﾙｶﾘ!F32,IF(K$19&gt;0,"0",0))</f>
        <v>0</v>
      </c>
      <c r="L17" s="385" t="str">
        <f>IF(ｶ.廃ﾌﾟﾗ類!F32&gt;0,ｶ.廃ﾌﾟﾗ類!F32,IF(L$19&gt;0,"0",0))</f>
        <v>0</v>
      </c>
      <c r="M17" s="385">
        <f>IF(ｷ.紙くず!F32&gt;0,ｷ.紙くず!F32,IF(M$19&gt;0,"0",0))</f>
        <v>0</v>
      </c>
      <c r="N17" s="385">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f>IF(ｾ.ｶﾞﾗｽ･ｺﾝｸﾘ･陶磁器くず!F32&gt;0,ｾ.ｶﾞﾗｽ･ｺﾝｸﾘ･陶磁器くず!F32,IF(T$19&gt;0,"0",0))</f>
        <v>0</v>
      </c>
      <c r="U17" s="385">
        <f>IF(ｿ.鉱さい!F32&gt;0,ｿ.鉱さい!F32,IF(U$19&gt;0,"0",0))</f>
        <v>0</v>
      </c>
      <c r="V17" s="385">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f>IF(ﾄ.混合廃棄物その他!F32&gt;0,ﾄ.混合廃棄物その他!F32,IF(Z$19&gt;0,"0",0))</f>
        <v>0</v>
      </c>
      <c r="AA17" s="387" t="str">
        <f t="shared" si="0"/>
        <v>0</v>
      </c>
    </row>
    <row r="18" spans="2:27" ht="24" customHeight="1" thickBot="1" x14ac:dyDescent="0.2">
      <c r="B18" s="173"/>
      <c r="C18" s="217" t="s">
        <v>327</v>
      </c>
      <c r="D18" s="778" t="s">
        <v>442</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t="str">
        <f>IF(ｵ.廃ｱﾙｶﾘ!$F33&gt;0,ｵ.廃ｱﾙｶﾘ!F33,IF(K$19&gt;0,"0",0))</f>
        <v>0</v>
      </c>
      <c r="L18" s="388" t="str">
        <f>IF(ｶ.廃ﾌﾟﾗ類!F33&gt;0,ｶ.廃ﾌﾟﾗ類!F33,IF(L$19&gt;0,"0",0))</f>
        <v>0</v>
      </c>
      <c r="M18" s="388">
        <f>IF(ｷ.紙くず!F33&gt;0,ｷ.紙くず!F33,IF(M$19&gt;0,"0",0))</f>
        <v>0</v>
      </c>
      <c r="N18" s="388">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f>IF(ｾ.ｶﾞﾗｽ･ｺﾝｸﾘ･陶磁器くず!F33&gt;0,ｾ.ｶﾞﾗｽ･ｺﾝｸﾘ･陶磁器くず!F33,IF(T$19&gt;0,"0",0))</f>
        <v>0</v>
      </c>
      <c r="U18" s="388">
        <f>IF(ｿ.鉱さい!F33&gt;0,ｿ.鉱さい!F33,IF(U$19&gt;0,"0",0))</f>
        <v>0</v>
      </c>
      <c r="V18" s="388">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4000</v>
      </c>
      <c r="I19" s="391">
        <f t="shared" si="1"/>
        <v>0</v>
      </c>
      <c r="J19" s="391">
        <f t="shared" si="1"/>
        <v>0</v>
      </c>
      <c r="K19" s="391">
        <f t="shared" si="1"/>
        <v>10</v>
      </c>
      <c r="L19" s="391">
        <f t="shared" si="1"/>
        <v>2</v>
      </c>
      <c r="M19" s="391">
        <f t="shared" si="1"/>
        <v>0</v>
      </c>
      <c r="N19" s="391">
        <f t="shared" si="1"/>
        <v>0</v>
      </c>
      <c r="O19" s="391">
        <f t="shared" si="1"/>
        <v>0</v>
      </c>
      <c r="P19" s="391">
        <f t="shared" si="1"/>
        <v>0</v>
      </c>
      <c r="Q19" s="391">
        <f t="shared" si="1"/>
        <v>0</v>
      </c>
      <c r="R19" s="391">
        <f t="shared" si="1"/>
        <v>0</v>
      </c>
      <c r="S19" s="391">
        <f t="shared" si="1"/>
        <v>1</v>
      </c>
      <c r="T19" s="391">
        <f t="shared" si="1"/>
        <v>0</v>
      </c>
      <c r="U19" s="391">
        <f t="shared" si="1"/>
        <v>0</v>
      </c>
      <c r="V19" s="391">
        <f t="shared" si="1"/>
        <v>0</v>
      </c>
      <c r="W19" s="391">
        <f t="shared" si="1"/>
        <v>0</v>
      </c>
      <c r="X19" s="391">
        <f t="shared" si="1"/>
        <v>0</v>
      </c>
      <c r="Y19" s="391">
        <f t="shared" si="1"/>
        <v>0</v>
      </c>
      <c r="Z19" s="392">
        <f t="shared" si="1"/>
        <v>0</v>
      </c>
      <c r="AA19" s="393">
        <f t="shared" ref="AA19:AA25" si="2">SUM(G19:Z19)</f>
        <v>4013</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4000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4000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20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20</v>
      </c>
    </row>
    <row r="27" spans="2:27" ht="24" customHeight="1" x14ac:dyDescent="0.15">
      <c r="B27" s="170"/>
      <c r="C27" s="782"/>
      <c r="D27" s="175" t="s">
        <v>25</v>
      </c>
      <c r="E27" s="776" t="s">
        <v>345</v>
      </c>
      <c r="F27" s="777"/>
      <c r="G27" s="411">
        <f t="shared" ref="G27:Z27" si="5">+G23-G26</f>
        <v>0</v>
      </c>
      <c r="H27" s="411">
        <f t="shared" si="5"/>
        <v>3980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3980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20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20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20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20</v>
      </c>
    </row>
    <row r="37" spans="2:27" ht="24" customHeight="1" x14ac:dyDescent="0.15">
      <c r="B37" s="170"/>
      <c r="C37" s="774" t="s">
        <v>174</v>
      </c>
      <c r="D37" s="129" t="s">
        <v>180</v>
      </c>
      <c r="E37" s="795" t="s">
        <v>235</v>
      </c>
      <c r="F37" s="796"/>
      <c r="G37" s="426">
        <f t="shared" ref="G37:Z37" si="8">+G38+G42</f>
        <v>0</v>
      </c>
      <c r="H37" s="426">
        <f t="shared" si="8"/>
        <v>0</v>
      </c>
      <c r="I37" s="426">
        <f t="shared" si="8"/>
        <v>0</v>
      </c>
      <c r="J37" s="426">
        <f t="shared" si="8"/>
        <v>0</v>
      </c>
      <c r="K37" s="426">
        <f t="shared" si="8"/>
        <v>10</v>
      </c>
      <c r="L37" s="426">
        <f t="shared" si="8"/>
        <v>2</v>
      </c>
      <c r="M37" s="426">
        <f t="shared" si="8"/>
        <v>0</v>
      </c>
      <c r="N37" s="426">
        <f t="shared" si="8"/>
        <v>0</v>
      </c>
      <c r="O37" s="426">
        <f t="shared" si="8"/>
        <v>0</v>
      </c>
      <c r="P37" s="426">
        <f t="shared" si="8"/>
        <v>0</v>
      </c>
      <c r="Q37" s="426">
        <f t="shared" si="8"/>
        <v>0</v>
      </c>
      <c r="R37" s="426">
        <f t="shared" si="8"/>
        <v>0</v>
      </c>
      <c r="S37" s="426">
        <f t="shared" si="8"/>
        <v>1</v>
      </c>
      <c r="T37" s="426">
        <f t="shared" si="8"/>
        <v>0</v>
      </c>
      <c r="U37" s="426">
        <f t="shared" si="8"/>
        <v>0</v>
      </c>
      <c r="V37" s="426">
        <f t="shared" si="8"/>
        <v>0</v>
      </c>
      <c r="W37" s="426">
        <f t="shared" si="8"/>
        <v>0</v>
      </c>
      <c r="X37" s="426">
        <f t="shared" si="8"/>
        <v>0</v>
      </c>
      <c r="Y37" s="426">
        <f t="shared" si="8"/>
        <v>0</v>
      </c>
      <c r="Z37" s="427">
        <f t="shared" si="8"/>
        <v>0</v>
      </c>
      <c r="AA37" s="428">
        <f t="shared" si="4"/>
        <v>13</v>
      </c>
    </row>
    <row r="38" spans="2:27" ht="24" customHeight="1" x14ac:dyDescent="0.15">
      <c r="B38" s="170"/>
      <c r="C38" s="774"/>
      <c r="D38" s="227"/>
      <c r="E38" s="225" t="s">
        <v>320</v>
      </c>
      <c r="F38" s="445"/>
      <c r="G38" s="417">
        <f t="shared" ref="G38:Z38" si="9">SUM(G39:G41)</f>
        <v>0</v>
      </c>
      <c r="H38" s="417">
        <f t="shared" si="9"/>
        <v>0</v>
      </c>
      <c r="I38" s="417">
        <f t="shared" si="9"/>
        <v>0</v>
      </c>
      <c r="J38" s="417">
        <f t="shared" si="9"/>
        <v>0</v>
      </c>
      <c r="K38" s="417">
        <f t="shared" si="9"/>
        <v>10</v>
      </c>
      <c r="L38" s="417">
        <f t="shared" si="9"/>
        <v>0</v>
      </c>
      <c r="M38" s="417">
        <f t="shared" si="9"/>
        <v>0</v>
      </c>
      <c r="N38" s="417">
        <f t="shared" si="9"/>
        <v>0</v>
      </c>
      <c r="O38" s="417">
        <f t="shared" si="9"/>
        <v>0</v>
      </c>
      <c r="P38" s="417">
        <f t="shared" si="9"/>
        <v>0</v>
      </c>
      <c r="Q38" s="417">
        <f t="shared" si="9"/>
        <v>0</v>
      </c>
      <c r="R38" s="417">
        <f t="shared" si="9"/>
        <v>0</v>
      </c>
      <c r="S38" s="417">
        <f t="shared" si="9"/>
        <v>1</v>
      </c>
      <c r="T38" s="417">
        <f t="shared" si="9"/>
        <v>0</v>
      </c>
      <c r="U38" s="417">
        <f t="shared" si="9"/>
        <v>0</v>
      </c>
      <c r="V38" s="417">
        <f t="shared" si="9"/>
        <v>0</v>
      </c>
      <c r="W38" s="417">
        <f t="shared" si="9"/>
        <v>0</v>
      </c>
      <c r="X38" s="417">
        <f t="shared" si="9"/>
        <v>0</v>
      </c>
      <c r="Y38" s="417">
        <f t="shared" si="9"/>
        <v>0</v>
      </c>
      <c r="Z38" s="418">
        <f t="shared" si="9"/>
        <v>0</v>
      </c>
      <c r="AA38" s="419">
        <f t="shared" si="4"/>
        <v>11</v>
      </c>
    </row>
    <row r="39" spans="2:27" ht="24" customHeight="1" x14ac:dyDescent="0.15">
      <c r="B39" s="170"/>
      <c r="C39" s="774"/>
      <c r="D39" s="228"/>
      <c r="E39" s="223"/>
      <c r="F39" s="221" t="s">
        <v>234</v>
      </c>
      <c r="G39" s="420">
        <f>+ｱ.燃え殻!$Z$28</f>
        <v>0</v>
      </c>
      <c r="H39" s="420">
        <f>+ｲ.汚泥!$Z$28</f>
        <v>0</v>
      </c>
      <c r="I39" s="420">
        <f>+ｳ.廃油!$Z$28</f>
        <v>0</v>
      </c>
      <c r="J39" s="420">
        <f>+ｴ.廃酸!$Z$28</f>
        <v>0</v>
      </c>
      <c r="K39" s="420">
        <f>+ｵ.廃ｱﾙｶﾘ!$Z$28</f>
        <v>0</v>
      </c>
      <c r="L39" s="420">
        <f>+ｶ.廃ﾌﾟﾗ類!$Z$28</f>
        <v>0</v>
      </c>
      <c r="M39" s="420">
        <f>+ｷ.紙くず!$Z$28</f>
        <v>0</v>
      </c>
      <c r="N39" s="420">
        <f>+ｸ.木くず!$Z$28</f>
        <v>0</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0</v>
      </c>
      <c r="W39" s="420">
        <f>+ﾁ.動物のふん尿!$Z$28</f>
        <v>0</v>
      </c>
      <c r="X39" s="420">
        <f>+ﾂ.動物の死体!$Z$28</f>
        <v>0</v>
      </c>
      <c r="Y39" s="420">
        <f>+ﾃ.ばいじん!$Z$28</f>
        <v>0</v>
      </c>
      <c r="Z39" s="421">
        <f>+ﾄ.混合廃棄物その他!$Z$28</f>
        <v>0</v>
      </c>
      <c r="AA39" s="422">
        <f t="shared" si="4"/>
        <v>0</v>
      </c>
    </row>
    <row r="40" spans="2:27" ht="24" customHeight="1" x14ac:dyDescent="0.15">
      <c r="B40" s="170"/>
      <c r="C40" s="774"/>
      <c r="D40" s="228"/>
      <c r="E40" s="223"/>
      <c r="F40" s="221" t="s">
        <v>319</v>
      </c>
      <c r="G40" s="420">
        <f>+ｱ.燃え殻!$Z$29</f>
        <v>0</v>
      </c>
      <c r="H40" s="420">
        <f>+ｲ.汚泥!$Z$29</f>
        <v>0</v>
      </c>
      <c r="I40" s="420">
        <f>+ｳ.廃油!$Z$29</f>
        <v>0</v>
      </c>
      <c r="J40" s="420">
        <f>+ｴ.廃酸!$Z$29</f>
        <v>0</v>
      </c>
      <c r="K40" s="420">
        <f>+ｵ.廃ｱﾙｶﾘ!$Z$29</f>
        <v>10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1</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11</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2</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2</v>
      </c>
    </row>
    <row r="43" spans="2:27" ht="24" customHeight="1" x14ac:dyDescent="0.15">
      <c r="B43" s="170"/>
      <c r="C43" s="128" t="s">
        <v>236</v>
      </c>
      <c r="D43" s="793" t="s">
        <v>350</v>
      </c>
      <c r="E43" s="793"/>
      <c r="F43" s="794"/>
      <c r="G43" s="429">
        <f>+ｱ.燃え殻!$AK$27</f>
        <v>0</v>
      </c>
      <c r="H43" s="429">
        <f>+ｲ.汚泥!$AK$27</f>
        <v>20</v>
      </c>
      <c r="I43" s="429">
        <f>+ｳ.廃油!$AK$27</f>
        <v>0</v>
      </c>
      <c r="J43" s="429">
        <f>+ｴ.廃酸!$AK$27</f>
        <v>0</v>
      </c>
      <c r="K43" s="429">
        <f>+ｵ.廃ｱﾙｶﾘ!$AK$27</f>
        <v>10</v>
      </c>
      <c r="L43" s="429">
        <f>+ｶ.廃ﾌﾟﾗ類!$AK$27</f>
        <v>2</v>
      </c>
      <c r="M43" s="429">
        <f>+ｷ.紙くず!$AK$27</f>
        <v>0</v>
      </c>
      <c r="N43" s="429">
        <f>+ｸ.木くず!$AK$27</f>
        <v>0</v>
      </c>
      <c r="O43" s="429">
        <f>+ｹ.繊維くず!$AK$27</f>
        <v>0</v>
      </c>
      <c r="P43" s="429">
        <f>+ｺ.動植物性残さ!$AK$27</f>
        <v>0</v>
      </c>
      <c r="Q43" s="429">
        <f>+ｻ.動物系固形不要物!$AK$27</f>
        <v>0</v>
      </c>
      <c r="R43" s="429">
        <f>+ｼ.ｺﾞﾑくず!$AK$27</f>
        <v>0</v>
      </c>
      <c r="S43" s="429">
        <f>+ｽ.金属くず!$AK$27</f>
        <v>1</v>
      </c>
      <c r="T43" s="429">
        <f>+ｾ.ｶﾞﾗｽ･ｺﾝｸﾘ･陶磁器くず!$AK$27</f>
        <v>0</v>
      </c>
      <c r="U43" s="429">
        <f>+ｿ.鉱さい!$AK$27</f>
        <v>0</v>
      </c>
      <c r="V43" s="429">
        <f>+ﾀ.がれき類!$AK$27</f>
        <v>0</v>
      </c>
      <c r="W43" s="429">
        <f>+ﾁ.動物のふん尿!$AK$27</f>
        <v>0</v>
      </c>
      <c r="X43" s="429">
        <f>+ﾂ.動物の死体!$AK$27</f>
        <v>0</v>
      </c>
      <c r="Y43" s="429">
        <f>+ﾃ.ばいじん!$AK$27</f>
        <v>0</v>
      </c>
      <c r="Z43" s="430">
        <f>+ﾄ.混合廃棄物その他!$AK$27</f>
        <v>0</v>
      </c>
      <c r="AA43" s="431">
        <f t="shared" si="4"/>
        <v>33</v>
      </c>
    </row>
    <row r="44" spans="2:27" ht="24" customHeight="1" x14ac:dyDescent="0.15">
      <c r="B44" s="170"/>
      <c r="C44" s="177"/>
      <c r="D44" s="175" t="s">
        <v>189</v>
      </c>
      <c r="E44" s="776" t="s">
        <v>237</v>
      </c>
      <c r="F44" s="777"/>
      <c r="G44" s="432">
        <f>+ｱ.燃え殻!$AK$30</f>
        <v>0</v>
      </c>
      <c r="H44" s="432">
        <f>+ｲ.汚泥!$AK$30</f>
        <v>20</v>
      </c>
      <c r="I44" s="432">
        <f>+ｳ.廃油!$AK$30</f>
        <v>0</v>
      </c>
      <c r="J44" s="432">
        <f>+ｴ.廃酸!$AK$30</f>
        <v>0</v>
      </c>
      <c r="K44" s="432">
        <f>+ｵ.廃ｱﾙｶﾘ!$AK$30</f>
        <v>10</v>
      </c>
      <c r="L44" s="432">
        <f>+ｶ.廃ﾌﾟﾗ類!$AK$30</f>
        <v>2</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1</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33</v>
      </c>
    </row>
    <row r="45" spans="2:27" ht="24" customHeight="1" x14ac:dyDescent="0.15">
      <c r="B45" s="170"/>
      <c r="C45" s="177"/>
      <c r="D45" s="444" t="s">
        <v>191</v>
      </c>
      <c r="E45" s="803" t="s">
        <v>238</v>
      </c>
      <c r="F45" s="804"/>
      <c r="G45" s="435">
        <f>+ｱ.燃え殻!$AR$24</f>
        <v>0</v>
      </c>
      <c r="H45" s="435">
        <f>+ｲ.汚泥!$AR$24</f>
        <v>0</v>
      </c>
      <c r="I45" s="435">
        <f>+ｳ.廃油!$AR$24</f>
        <v>0</v>
      </c>
      <c r="J45" s="435">
        <f>+ｴ.廃酸!$AR$24</f>
        <v>0</v>
      </c>
      <c r="K45" s="435">
        <f>+ｵ.廃ｱﾙｶﾘ!$AR$24</f>
        <v>0</v>
      </c>
      <c r="L45" s="435">
        <f>+ｶ.廃ﾌﾟﾗ類!$AR$24</f>
        <v>0</v>
      </c>
      <c r="M45" s="435">
        <f>+ｷ.紙くず!$AR$24</f>
        <v>0</v>
      </c>
      <c r="N45" s="435">
        <f>+ｸ.木くず!$AR$24</f>
        <v>0</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0</v>
      </c>
      <c r="W45" s="435">
        <f>+ﾁ.動物のふん尿!$AR$24</f>
        <v>0</v>
      </c>
      <c r="X45" s="435">
        <f>+ﾂ.動物の死体!$AR$24</f>
        <v>0</v>
      </c>
      <c r="Y45" s="435">
        <f>+ﾃ.ばいじん!$AR$24</f>
        <v>0</v>
      </c>
      <c r="Z45" s="436">
        <f>+ﾄ.混合廃棄物その他!$AR$24</f>
        <v>0</v>
      </c>
      <c r="AA45" s="437">
        <f t="shared" si="4"/>
        <v>0</v>
      </c>
    </row>
    <row r="46" spans="2:27" ht="24" customHeight="1" x14ac:dyDescent="0.15">
      <c r="B46" s="170"/>
      <c r="C46" s="177"/>
      <c r="D46" s="446" t="s">
        <v>193</v>
      </c>
      <c r="E46" s="789" t="s">
        <v>443</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65" customHeight="1" thickBot="1" x14ac:dyDescent="0.2">
      <c r="B47" s="171"/>
      <c r="C47" s="178"/>
      <c r="D47" s="176" t="s">
        <v>194</v>
      </c>
      <c r="E47" s="791" t="s">
        <v>444</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899999999999999"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6640</v>
      </c>
      <c r="I55" s="323">
        <f t="shared" si="10"/>
        <v>0</v>
      </c>
      <c r="J55" s="323">
        <f t="shared" si="10"/>
        <v>0</v>
      </c>
      <c r="K55" s="323">
        <f t="shared" si="10"/>
        <v>20.5</v>
      </c>
      <c r="L55" s="323">
        <f t="shared" si="10"/>
        <v>3</v>
      </c>
      <c r="M55" s="323">
        <f t="shared" si="10"/>
        <v>0</v>
      </c>
      <c r="N55" s="323">
        <f t="shared" si="10"/>
        <v>0</v>
      </c>
      <c r="O55" s="323">
        <f t="shared" si="10"/>
        <v>0</v>
      </c>
      <c r="P55" s="323">
        <f t="shared" si="10"/>
        <v>0</v>
      </c>
      <c r="Q55" s="323">
        <f t="shared" si="10"/>
        <v>0</v>
      </c>
      <c r="R55" s="323">
        <f t="shared" si="10"/>
        <v>0</v>
      </c>
      <c r="S55" s="323">
        <f t="shared" si="10"/>
        <v>1.1000000000000001</v>
      </c>
      <c r="T55" s="323">
        <f t="shared" si="10"/>
        <v>0</v>
      </c>
      <c r="U55" s="323">
        <f t="shared" si="10"/>
        <v>0</v>
      </c>
      <c r="V55" s="323">
        <f t="shared" si="10"/>
        <v>0</v>
      </c>
      <c r="W55" s="323">
        <f t="shared" si="10"/>
        <v>0</v>
      </c>
      <c r="X55" s="323">
        <f t="shared" si="10"/>
        <v>0</v>
      </c>
      <c r="Y55" s="323">
        <f t="shared" si="10"/>
        <v>0</v>
      </c>
      <c r="Z55" s="323">
        <f t="shared" si="10"/>
        <v>0</v>
      </c>
      <c r="AA55" s="324">
        <f>+AA9+AA19+AA20</f>
        <v>6664.6</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352</v>
      </c>
    </row>
    <row r="2" spans="1:23" ht="16.149999999999999" customHeight="1" x14ac:dyDescent="0.15">
      <c r="C2" s="82"/>
    </row>
    <row r="3" spans="1:23" ht="13.9"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15" customHeight="1" x14ac:dyDescent="0.15">
      <c r="C6" s="604" t="s">
        <v>425</v>
      </c>
      <c r="D6" s="604"/>
      <c r="E6" s="604"/>
      <c r="F6" s="604"/>
      <c r="G6" s="604"/>
      <c r="H6" s="604"/>
      <c r="I6" s="604"/>
      <c r="J6" s="604"/>
      <c r="K6" s="604"/>
      <c r="L6" s="604"/>
      <c r="M6" s="604"/>
      <c r="N6" s="604"/>
      <c r="O6" s="604"/>
      <c r="P6" s="604"/>
      <c r="Q6" s="604"/>
      <c r="R6" s="604"/>
      <c r="S6" s="604"/>
      <c r="T6" s="604"/>
      <c r="U6" s="604"/>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15" customHeight="1" x14ac:dyDescent="0.15">
      <c r="C10" s="86"/>
      <c r="U10" s="87"/>
    </row>
    <row r="11" spans="1:23" ht="13.5" x14ac:dyDescent="0.15">
      <c r="C11" s="86"/>
      <c r="P11" s="840" t="str">
        <f>+表紙!P35</f>
        <v>令和    年    月    日</v>
      </c>
      <c r="Q11" s="841"/>
      <c r="R11" s="841"/>
      <c r="S11" s="841"/>
      <c r="T11" s="842"/>
      <c r="U11" s="281"/>
    </row>
    <row r="12" spans="1:23" ht="13.15" customHeight="1" x14ac:dyDescent="0.15">
      <c r="C12" s="86"/>
      <c r="S12" s="43"/>
      <c r="T12" s="43"/>
      <c r="U12" s="88"/>
    </row>
    <row r="13" spans="1:23" ht="13.5" x14ac:dyDescent="0.15">
      <c r="C13" s="850" t="str">
        <f>+表紙!C37</f>
        <v>横浜市長</v>
      </c>
      <c r="D13" s="851"/>
      <c r="E13" s="851"/>
      <c r="F13" s="851"/>
      <c r="G13" s="23" t="s">
        <v>5</v>
      </c>
      <c r="H13" s="23"/>
      <c r="U13" s="87"/>
    </row>
    <row r="14" spans="1:23" ht="13.15" customHeight="1" x14ac:dyDescent="0.15">
      <c r="C14" s="86"/>
      <c r="U14" s="87"/>
    </row>
    <row r="15" spans="1:23" ht="13.15" customHeight="1" x14ac:dyDescent="0.15">
      <c r="A15" s="22">
        <v>3</v>
      </c>
      <c r="C15" s="86"/>
      <c r="I15" s="79"/>
      <c r="J15" s="79" t="s">
        <v>329</v>
      </c>
      <c r="K15" s="79"/>
      <c r="U15" s="87"/>
    </row>
    <row r="16" spans="1:23" ht="26.25" customHeight="1" x14ac:dyDescent="0.15">
      <c r="C16" s="86"/>
      <c r="I16" s="25"/>
      <c r="J16" s="25" t="s">
        <v>6</v>
      </c>
      <c r="K16" s="25"/>
      <c r="L16" s="849" t="str">
        <f>+表紙!L40</f>
        <v>横浜市鶴見区鶴見中央3-6-31</v>
      </c>
      <c r="M16" s="849"/>
      <c r="N16" s="849"/>
      <c r="O16" s="849"/>
      <c r="P16" s="849"/>
      <c r="Q16" s="849"/>
      <c r="R16" s="849"/>
      <c r="S16" s="849"/>
      <c r="T16" s="849"/>
      <c r="U16" s="282"/>
    </row>
    <row r="17" spans="1:21" ht="26.25" customHeight="1" x14ac:dyDescent="0.15">
      <c r="C17" s="86"/>
      <c r="I17" s="25"/>
      <c r="J17" s="25" t="s">
        <v>7</v>
      </c>
      <c r="K17" s="25"/>
      <c r="L17" s="849" t="str">
        <f>+表紙!L41</f>
        <v>岩瀬メッキ株式会社
代表取締役　岩瀬敬一</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045-521-9667</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岩瀬メッキ株式会社</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2079</v>
      </c>
      <c r="Q25" s="821"/>
      <c r="R25" s="821"/>
      <c r="S25" s="821"/>
      <c r="T25" s="821"/>
      <c r="U25" s="822"/>
    </row>
    <row r="26" spans="1:21" ht="26.25" customHeight="1" x14ac:dyDescent="0.15">
      <c r="C26" s="566" t="s">
        <v>11</v>
      </c>
      <c r="D26" s="567"/>
      <c r="E26" s="568"/>
      <c r="F26" s="836" t="str">
        <f>+表紙!F50</f>
        <v>横浜市鶴見区鶴見中央3-6-31</v>
      </c>
      <c r="G26" s="837"/>
      <c r="H26" s="837"/>
      <c r="I26" s="837"/>
      <c r="J26" s="837"/>
      <c r="K26" s="837"/>
      <c r="L26" s="837"/>
      <c r="M26" s="837"/>
      <c r="N26" s="343" t="s">
        <v>173</v>
      </c>
      <c r="O26"/>
      <c r="P26"/>
      <c r="Q26" s="831" t="str">
        <f>IF(+表紙!Q50="","",+表紙!Q50)</f>
        <v>045-521-9667</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434</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Ｅ24－金属製品製造業</v>
      </c>
      <c r="G30" s="824"/>
      <c r="H30" s="824"/>
      <c r="I30" s="824"/>
      <c r="J30" s="824"/>
      <c r="K30" s="824"/>
      <c r="L30" s="32" t="s">
        <v>48</v>
      </c>
      <c r="M30" s="32"/>
      <c r="N30" s="628" t="str">
        <f>IF(COUNTA(表紙!N54)=1,+表紙!N54,"")</f>
        <v>金属製品への表面処理加工</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t="str">
        <f>IF(+表紙!N56="","",+表紙!N56)</f>
        <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15" customHeight="1" x14ac:dyDescent="0.15">
      <c r="C36" s="188"/>
      <c r="D36" s="284"/>
      <c r="E36" s="340"/>
      <c r="F36" s="852" t="str">
        <f>IF(+表紙!F60="","",+表紙!F60)</f>
        <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f>IF(+表紙!F61="","",+表紙!F61)</f>
        <v>10</v>
      </c>
      <c r="G37" s="863"/>
      <c r="H37" s="863"/>
      <c r="I37" s="863"/>
      <c r="J37" s="863"/>
      <c r="K37" s="863"/>
      <c r="L37" s="863"/>
      <c r="M37" s="863"/>
      <c r="N37" s="863"/>
      <c r="O37" s="863"/>
      <c r="P37" s="863"/>
      <c r="Q37" s="863"/>
      <c r="R37" s="863"/>
      <c r="S37" s="863"/>
      <c r="T37" s="863"/>
      <c r="U37" s="864"/>
    </row>
    <row r="38" spans="3:21" ht="13.9"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3.9"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3.9"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3.9"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3.9"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3.9"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3.9"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3.9"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3.9"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3.9"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3.9"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3.9"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1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3.9"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3.9"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3.9"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3.9"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3.9"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3.9"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3.9"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3.9"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3.9"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3.9"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4</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2651.6</v>
      </c>
      <c r="L66" s="869"/>
      <c r="M66" s="869"/>
      <c r="N66" s="869"/>
      <c r="O66" s="869"/>
      <c r="P66" s="193" t="s">
        <v>13</v>
      </c>
      <c r="Q66" s="867"/>
      <c r="R66" s="867"/>
      <c r="S66" s="867"/>
      <c r="T66" s="867"/>
      <c r="U66" s="868"/>
      <c r="V66" s="292"/>
      <c r="W66" s="292"/>
      <c r="X66" s="102"/>
    </row>
    <row r="67" spans="1:24" ht="13.9"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3.9" customHeight="1" x14ac:dyDescent="0.15">
      <c r="C70" s="889"/>
      <c r="D70" s="484"/>
      <c r="E70" s="519"/>
      <c r="F70" s="854" t="str">
        <f>IF(COUNTA(表紙!F94)=1,+表紙!F94,"")</f>
        <v/>
      </c>
      <c r="G70" s="855"/>
      <c r="H70" s="855"/>
      <c r="I70" s="855"/>
      <c r="J70" s="855"/>
      <c r="K70" s="855"/>
      <c r="L70" s="855"/>
      <c r="M70" s="855"/>
      <c r="N70" s="855"/>
      <c r="O70" s="855"/>
      <c r="P70" s="855"/>
      <c r="Q70" s="855"/>
      <c r="R70" s="855"/>
      <c r="S70" s="855"/>
      <c r="T70" s="855"/>
      <c r="U70" s="856"/>
      <c r="V70" s="164"/>
    </row>
    <row r="71" spans="1:24" ht="13.9"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3.9"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3.9"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3.9"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3.9"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3.9"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3.9"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4</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4013</v>
      </c>
      <c r="L81" s="869"/>
      <c r="M81" s="869"/>
      <c r="N81" s="869"/>
      <c r="O81" s="869"/>
      <c r="P81" s="246" t="s">
        <v>13</v>
      </c>
      <c r="Q81" s="867"/>
      <c r="R81" s="867"/>
      <c r="S81" s="867"/>
      <c r="T81" s="867"/>
      <c r="U81" s="868"/>
      <c r="V81" s="292"/>
      <c r="W81" s="292"/>
      <c r="X81" s="102"/>
    </row>
    <row r="82" spans="1:24" ht="13.9"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3.9" customHeight="1" x14ac:dyDescent="0.15">
      <c r="C85" s="861"/>
      <c r="D85" s="533"/>
      <c r="E85" s="630"/>
      <c r="F85" s="854" t="str">
        <f>IF(COUNTA(表紙!F109)=1,+表紙!F109,"")</f>
        <v/>
      </c>
      <c r="G85" s="855"/>
      <c r="H85" s="855"/>
      <c r="I85" s="855"/>
      <c r="J85" s="855"/>
      <c r="K85" s="855"/>
      <c r="L85" s="855"/>
      <c r="M85" s="855"/>
      <c r="N85" s="855"/>
      <c r="O85" s="855"/>
      <c r="P85" s="855"/>
      <c r="Q85" s="855"/>
      <c r="R85" s="855"/>
      <c r="S85" s="855"/>
      <c r="T85" s="855"/>
      <c r="U85" s="856"/>
      <c r="V85" s="179"/>
    </row>
    <row r="86" spans="1:24" ht="13.9"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3.9"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3.9"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3.9"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3.9"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3.9"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3.9"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3.9"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3.9" customHeight="1" x14ac:dyDescent="0.15">
      <c r="C96" s="231"/>
      <c r="D96" s="533"/>
      <c r="E96" s="630"/>
      <c r="F96" s="854" t="str">
        <f>IF(COUNTA(表紙!F120)=1,+表紙!F120,"")</f>
        <v/>
      </c>
      <c r="G96" s="855"/>
      <c r="H96" s="855"/>
      <c r="I96" s="855"/>
      <c r="J96" s="855"/>
      <c r="K96" s="855"/>
      <c r="L96" s="855"/>
      <c r="M96" s="855"/>
      <c r="N96" s="855"/>
      <c r="O96" s="855"/>
      <c r="P96" s="855"/>
      <c r="Q96" s="855"/>
      <c r="R96" s="855"/>
      <c r="S96" s="855"/>
      <c r="T96" s="855"/>
      <c r="U96" s="856"/>
      <c r="V96" s="179"/>
    </row>
    <row r="97" spans="3:24" ht="13.9"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3.9"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3.9"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3.9"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3.9" customHeight="1" x14ac:dyDescent="0.15">
      <c r="C102" s="258"/>
      <c r="D102" s="533"/>
      <c r="E102" s="630"/>
      <c r="F102" s="890" t="str">
        <f>IF(COUNTA(表紙!F126)=1,+表紙!F126,"")</f>
        <v/>
      </c>
      <c r="G102" s="891"/>
      <c r="H102" s="891"/>
      <c r="I102" s="891"/>
      <c r="J102" s="891"/>
      <c r="K102" s="891"/>
      <c r="L102" s="891"/>
      <c r="M102" s="891"/>
      <c r="N102" s="891"/>
      <c r="O102" s="891"/>
      <c r="P102" s="891"/>
      <c r="Q102" s="891"/>
      <c r="R102" s="891"/>
      <c r="S102" s="891"/>
      <c r="T102" s="891"/>
      <c r="U102" s="892"/>
      <c r="V102" s="179"/>
    </row>
    <row r="103" spans="3:24" ht="13.9"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3.9"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3.9"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3.9"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3.9"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3.9"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3.9" customHeight="1" x14ac:dyDescent="0.15">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3.9"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3.9"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3.9"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3.9"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3.9"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3.9"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3.9"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3.9"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3.9" customHeight="1" x14ac:dyDescent="0.15">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3.9"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3.9"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3.9"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3.9"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3.9"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3.9"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3.9"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7.9"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7.9" customHeight="1" x14ac:dyDescent="0.15">
      <c r="C134" s="195"/>
      <c r="D134" s="533"/>
      <c r="E134" s="630"/>
      <c r="F134" s="627" t="s">
        <v>259</v>
      </c>
      <c r="G134" s="628"/>
      <c r="H134" s="628"/>
      <c r="I134" s="628"/>
      <c r="J134" s="628"/>
      <c r="K134" s="872">
        <f>+表紙!K158</f>
        <v>2626.8</v>
      </c>
      <c r="L134" s="872"/>
      <c r="M134" s="872"/>
      <c r="N134" s="872"/>
      <c r="O134" s="872"/>
      <c r="P134" s="196" t="s">
        <v>13</v>
      </c>
      <c r="Q134" s="516" t="s">
        <v>256</v>
      </c>
      <c r="R134" s="516"/>
      <c r="S134" s="516"/>
      <c r="T134" s="516"/>
      <c r="U134" s="517"/>
      <c r="V134" s="292"/>
      <c r="W134" s="292"/>
      <c r="X134" s="179"/>
    </row>
    <row r="135" spans="3:24" ht="13.9"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3.9" customHeight="1" x14ac:dyDescent="0.15">
      <c r="C136" s="195"/>
      <c r="D136" s="533"/>
      <c r="E136" s="630"/>
      <c r="F136" s="854" t="str">
        <f>IF(COUNTA(表紙!F160)=1,+表紙!F160,"")</f>
        <v/>
      </c>
      <c r="G136" s="855"/>
      <c r="H136" s="855"/>
      <c r="I136" s="855"/>
      <c r="J136" s="855"/>
      <c r="K136" s="855"/>
      <c r="L136" s="855"/>
      <c r="M136" s="855"/>
      <c r="N136" s="855"/>
      <c r="O136" s="855"/>
      <c r="P136" s="855"/>
      <c r="Q136" s="855"/>
      <c r="R136" s="855"/>
      <c r="S136" s="855"/>
      <c r="T136" s="855"/>
      <c r="U136" s="856"/>
      <c r="V136" s="164"/>
    </row>
    <row r="137" spans="3:24" ht="13.9"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3.9"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3.9"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3.9"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3.9"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3.9"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3.9"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3.9"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7.9"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7.9" customHeight="1" x14ac:dyDescent="0.15">
      <c r="C146" s="195"/>
      <c r="D146" s="533"/>
      <c r="E146" s="630"/>
      <c r="F146" s="627" t="s">
        <v>263</v>
      </c>
      <c r="G146" s="628"/>
      <c r="H146" s="628"/>
      <c r="I146" s="628"/>
      <c r="J146" s="628"/>
      <c r="K146" s="872">
        <f>+表紙!K170</f>
        <v>3980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3.9" customHeight="1" x14ac:dyDescent="0.15">
      <c r="C148" s="195"/>
      <c r="D148" s="533"/>
      <c r="E148" s="630"/>
      <c r="F148" s="854" t="str">
        <f>IF(COUNTA(表紙!F172)=1,+表紙!F172,"")</f>
        <v/>
      </c>
      <c r="G148" s="855"/>
      <c r="H148" s="855"/>
      <c r="I148" s="855"/>
      <c r="J148" s="855"/>
      <c r="K148" s="855"/>
      <c r="L148" s="855"/>
      <c r="M148" s="855"/>
      <c r="N148" s="855"/>
      <c r="O148" s="855"/>
      <c r="P148" s="855"/>
      <c r="Q148" s="855"/>
      <c r="R148" s="855"/>
      <c r="S148" s="855"/>
      <c r="T148" s="855"/>
      <c r="U148" s="856"/>
      <c r="V148" s="164"/>
    </row>
    <row r="149" spans="3:24" ht="13.9"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3.9"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3.9"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3.9"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3.9"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3.9"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3.9"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3.9"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3.9" customHeight="1" x14ac:dyDescent="0.15">
      <c r="C161" s="195"/>
      <c r="D161" s="533"/>
      <c r="E161" s="633"/>
      <c r="F161" s="854" t="str">
        <f>IF(COUNTA(表紙!F185)=1,+表紙!F185,"")</f>
        <v/>
      </c>
      <c r="G161" s="855"/>
      <c r="H161" s="855"/>
      <c r="I161" s="855"/>
      <c r="J161" s="855"/>
      <c r="K161" s="855"/>
      <c r="L161" s="855"/>
      <c r="M161" s="855"/>
      <c r="N161" s="855"/>
      <c r="O161" s="855"/>
      <c r="P161" s="855"/>
      <c r="Q161" s="855"/>
      <c r="R161" s="855"/>
      <c r="S161" s="855"/>
      <c r="T161" s="855"/>
      <c r="U161" s="856"/>
      <c r="V161" s="164"/>
    </row>
    <row r="162" spans="3:24" ht="13.9"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3.9"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3.9"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3.9"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3.9"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3.9"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3.9"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3.9"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3.9" customHeight="1" x14ac:dyDescent="0.15">
      <c r="C173" s="195"/>
      <c r="D173" s="533"/>
      <c r="E173" s="630"/>
      <c r="F173" s="854" t="str">
        <f>IF(COUNTA(表紙!F197)=1,+表紙!F197,"")</f>
        <v/>
      </c>
      <c r="G173" s="855"/>
      <c r="H173" s="855"/>
      <c r="I173" s="855"/>
      <c r="J173" s="855"/>
      <c r="K173" s="855"/>
      <c r="L173" s="855"/>
      <c r="M173" s="855"/>
      <c r="N173" s="855"/>
      <c r="O173" s="855"/>
      <c r="P173" s="855"/>
      <c r="Q173" s="855"/>
      <c r="R173" s="855"/>
      <c r="S173" s="855"/>
      <c r="T173" s="855"/>
      <c r="U173" s="856"/>
      <c r="V173" s="164"/>
    </row>
    <row r="174" spans="3:24" ht="13.9"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3.9"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3.9"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3.9"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3.9"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3.9"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3.9"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3.9"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15" customHeight="1" x14ac:dyDescent="0.15">
      <c r="C184" s="195"/>
      <c r="D184" s="533"/>
      <c r="E184" s="630"/>
      <c r="F184" s="636" t="s">
        <v>268</v>
      </c>
      <c r="G184" s="637"/>
      <c r="H184" s="637"/>
      <c r="I184" s="637"/>
      <c r="J184" s="637"/>
      <c r="K184" s="872">
        <f>+表紙!K208</f>
        <v>24.8</v>
      </c>
      <c r="L184" s="872"/>
      <c r="M184" s="872"/>
      <c r="N184" s="872"/>
      <c r="O184" s="872"/>
      <c r="P184" s="198" t="s">
        <v>13</v>
      </c>
      <c r="Q184" s="896" t="s">
        <v>294</v>
      </c>
      <c r="R184" s="897"/>
      <c r="S184" s="897"/>
      <c r="T184" s="897"/>
      <c r="U184" s="898"/>
      <c r="V184" s="292"/>
      <c r="W184" s="292"/>
      <c r="X184" s="179"/>
    </row>
    <row r="185" spans="3:24" ht="43.15" customHeight="1" x14ac:dyDescent="0.15">
      <c r="C185" s="195"/>
      <c r="D185" s="533"/>
      <c r="E185" s="630"/>
      <c r="F185" s="263"/>
      <c r="G185" s="627" t="s">
        <v>224</v>
      </c>
      <c r="H185" s="628"/>
      <c r="I185" s="628"/>
      <c r="J185" s="628"/>
      <c r="K185" s="872">
        <f>+表紙!K209</f>
        <v>24.8</v>
      </c>
      <c r="L185" s="872"/>
      <c r="M185" s="872"/>
      <c r="N185" s="872"/>
      <c r="O185" s="872"/>
      <c r="P185" s="348" t="s">
        <v>13</v>
      </c>
      <c r="Q185" s="899"/>
      <c r="R185" s="900"/>
      <c r="S185" s="900"/>
      <c r="T185" s="900"/>
      <c r="U185" s="901"/>
      <c r="V185" s="292"/>
      <c r="W185" s="292"/>
      <c r="X185" s="179"/>
    </row>
    <row r="186" spans="3:24" ht="43.15" customHeight="1" x14ac:dyDescent="0.15">
      <c r="C186" s="195"/>
      <c r="D186" s="533"/>
      <c r="E186" s="630"/>
      <c r="F186" s="263"/>
      <c r="G186" s="627" t="s">
        <v>225</v>
      </c>
      <c r="H186" s="628"/>
      <c r="I186" s="628"/>
      <c r="J186" s="628"/>
      <c r="K186" s="872" t="str">
        <f>+表紙!K210</f>
        <v>0</v>
      </c>
      <c r="L186" s="872"/>
      <c r="M186" s="872"/>
      <c r="N186" s="872"/>
      <c r="O186" s="872"/>
      <c r="P186" s="348" t="s">
        <v>13</v>
      </c>
      <c r="Q186" s="899"/>
      <c r="R186" s="900"/>
      <c r="S186" s="900"/>
      <c r="T186" s="900"/>
      <c r="U186" s="901"/>
      <c r="V186" s="292"/>
      <c r="W186" s="292"/>
      <c r="X186" s="179"/>
    </row>
    <row r="187" spans="3:24" ht="43.1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1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3.9"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3.9" customHeight="1" x14ac:dyDescent="0.15">
      <c r="C190" s="195"/>
      <c r="D190" s="533"/>
      <c r="E190" s="630"/>
      <c r="F190" s="854" t="str">
        <f>IF(COUNTA(表紙!F214)=1,+表紙!F214,"")</f>
        <v/>
      </c>
      <c r="G190" s="855"/>
      <c r="H190" s="855"/>
      <c r="I190" s="855"/>
      <c r="J190" s="855"/>
      <c r="K190" s="855"/>
      <c r="L190" s="855"/>
      <c r="M190" s="855"/>
      <c r="N190" s="855"/>
      <c r="O190" s="855"/>
      <c r="P190" s="855"/>
      <c r="Q190" s="855"/>
      <c r="R190" s="855"/>
      <c r="S190" s="855"/>
      <c r="T190" s="855"/>
      <c r="U190" s="856"/>
      <c r="V190" s="164"/>
    </row>
    <row r="191" spans="3:24" ht="13.9"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3.9"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3.9"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3.9"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3.9"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3.9"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3.9"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3.9"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33</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33</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0</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3.9"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3.9" customHeight="1" x14ac:dyDescent="0.15">
      <c r="C207" s="195"/>
      <c r="D207" s="533"/>
      <c r="E207" s="630"/>
      <c r="F207" s="854" t="str">
        <f>IF(COUNTA(表紙!F231)=1,+表紙!F231,"")</f>
        <v/>
      </c>
      <c r="G207" s="855"/>
      <c r="H207" s="855"/>
      <c r="I207" s="855"/>
      <c r="J207" s="855"/>
      <c r="K207" s="855"/>
      <c r="L207" s="855"/>
      <c r="M207" s="855"/>
      <c r="N207" s="855"/>
      <c r="O207" s="855"/>
      <c r="P207" s="855"/>
      <c r="Q207" s="855"/>
      <c r="R207" s="855"/>
      <c r="S207" s="855"/>
      <c r="T207" s="855"/>
      <c r="U207" s="856"/>
      <c r="V207" s="179"/>
    </row>
    <row r="208" spans="3:24" ht="13.9"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3.9"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3.9"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3.9"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3.9"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3.9"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3.9"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3.9"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19.899999999999999"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19.899999999999999" customHeight="1" x14ac:dyDescent="0.15">
      <c r="C218" s="360"/>
      <c r="D218" s="361"/>
      <c r="E218" s="361"/>
      <c r="I218" s="291"/>
      <c r="J218" s="291"/>
      <c r="K218" s="291"/>
      <c r="L218" s="25"/>
      <c r="M218" s="25"/>
      <c r="N218" s="25"/>
      <c r="O218" s="193"/>
      <c r="P218" s="193"/>
      <c r="Q218" s="193"/>
      <c r="R218" s="193"/>
      <c r="S218" s="291"/>
      <c r="T218" s="291"/>
      <c r="U218" s="291"/>
    </row>
    <row r="219" spans="1:22" ht="19.899999999999999" customHeight="1" x14ac:dyDescent="0.15">
      <c r="C219" s="360"/>
      <c r="D219" s="361"/>
      <c r="E219" s="361"/>
      <c r="I219" s="291"/>
      <c r="J219" s="291"/>
      <c r="K219" s="291"/>
      <c r="L219" s="25"/>
      <c r="M219" s="25"/>
      <c r="N219" s="25"/>
      <c r="O219" s="193"/>
      <c r="P219" s="193"/>
      <c r="Q219" s="193"/>
      <c r="R219" s="193"/>
      <c r="S219" s="291"/>
      <c r="T219" s="291"/>
      <c r="U219" s="291"/>
    </row>
    <row r="220" spans="1:22" ht="19.899999999999999" customHeight="1" x14ac:dyDescent="0.15">
      <c r="C220" s="360"/>
      <c r="D220" s="361"/>
      <c r="E220" s="361"/>
      <c r="I220" s="291"/>
      <c r="J220" s="291"/>
      <c r="K220" s="291"/>
      <c r="L220" s="25"/>
      <c r="M220" s="25"/>
      <c r="N220" s="25"/>
      <c r="O220" s="193"/>
      <c r="P220" s="193"/>
      <c r="Q220" s="193"/>
      <c r="R220" s="193"/>
      <c r="S220" s="291"/>
      <c r="T220" s="291"/>
      <c r="U220" s="291"/>
    </row>
    <row r="221" spans="1:22" ht="19.899999999999999" customHeight="1" x14ac:dyDescent="0.15">
      <c r="C221" s="360"/>
      <c r="D221" s="361"/>
      <c r="E221" s="361"/>
      <c r="I221" s="291"/>
      <c r="J221" s="291"/>
      <c r="K221" s="291"/>
      <c r="L221" s="25"/>
      <c r="M221" s="25"/>
      <c r="N221" s="25"/>
      <c r="O221" s="193"/>
      <c r="P221" s="193"/>
      <c r="Q221" s="193"/>
      <c r="R221" s="193"/>
      <c r="S221" s="291"/>
      <c r="T221" s="291"/>
      <c r="U221" s="291"/>
    </row>
    <row r="222" spans="1:22" ht="19.899999999999999"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0.9"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0.9"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150000000000006"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0.9"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6" zoomScaleNormal="10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4000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v>4000</v>
      </c>
      <c r="P18" s="660"/>
      <c r="Q18" s="660"/>
      <c r="R18" s="660"/>
      <c r="S18" s="57" t="s">
        <v>14</v>
      </c>
      <c r="T18"/>
      <c r="U18" s="270"/>
      <c r="V18"/>
      <c r="W18" s="213"/>
      <c r="X18" s="738">
        <f>+ROUND(AG9,1)+ROUND(AG12,1)+ROUND(AG15,1)+AG18</f>
        <v>20</v>
      </c>
      <c r="Y18" s="739"/>
      <c r="Z18" s="739"/>
      <c r="AA18" s="57" t="s">
        <v>4</v>
      </c>
      <c r="AB18" s="212"/>
      <c r="AC18" s="212"/>
      <c r="AD18" s="705"/>
      <c r="AG18" s="695">
        <f>+ROUND(AN18,1)+ROUND(AN21,1)</f>
        <v>20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3980</v>
      </c>
      <c r="Y21" s="739"/>
      <c r="Z21" s="739"/>
      <c r="AA21" s="57" t="s">
        <v>4</v>
      </c>
      <c r="AB21" s="137"/>
      <c r="AC21" s="58"/>
      <c r="AD21" s="706"/>
      <c r="AF21" s="58"/>
      <c r="AG21" s="58"/>
      <c r="AH21" s="61"/>
      <c r="AI21" s="58"/>
      <c r="AJ21" s="58"/>
      <c r="AK21" s="58"/>
      <c r="AL21" s="58"/>
      <c r="AM21" s="151"/>
      <c r="AN21" s="103">
        <v>20</v>
      </c>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2640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2626.8</v>
      </c>
      <c r="G27" s="708"/>
      <c r="H27" s="214" t="s">
        <v>199</v>
      </c>
      <c r="L27" s="705"/>
      <c r="O27" s="695">
        <f>+Q30+ROUND(Q33,1)</f>
        <v>0</v>
      </c>
      <c r="P27" s="696"/>
      <c r="Q27" s="696"/>
      <c r="R27" s="696"/>
      <c r="S27" s="49" t="s">
        <v>38</v>
      </c>
      <c r="T27" s="70"/>
      <c r="U27" s="70"/>
      <c r="X27" s="68" t="s">
        <v>39</v>
      </c>
      <c r="Y27" s="71"/>
      <c r="AG27" s="58"/>
      <c r="AH27" s="58"/>
      <c r="AI27" s="58"/>
      <c r="AJ27" s="58"/>
      <c r="AK27" s="738">
        <f>+AG18+O27</f>
        <v>20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13.2</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13.2</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v>20</v>
      </c>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A22"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10.5</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10</v>
      </c>
      <c r="P27" s="696"/>
      <c r="Q27" s="696"/>
      <c r="R27" s="696"/>
      <c r="S27" s="49" t="s">
        <v>38</v>
      </c>
      <c r="T27" s="70"/>
      <c r="U27" s="70"/>
      <c r="X27" s="68" t="s">
        <v>39</v>
      </c>
      <c r="Y27" s="71"/>
      <c r="AG27" s="58"/>
      <c r="AH27" s="58"/>
      <c r="AI27" s="58"/>
      <c r="AJ27" s="58"/>
      <c r="AK27" s="738">
        <f>+AG18+O27</f>
        <v>10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10.5</v>
      </c>
      <c r="G29" s="708"/>
      <c r="H29" s="214" t="s">
        <v>199</v>
      </c>
      <c r="L29" s="705"/>
      <c r="O29" s="61"/>
      <c r="P29" s="148"/>
      <c r="Q29" s="56" t="s">
        <v>184</v>
      </c>
      <c r="R29" s="672" t="s">
        <v>33</v>
      </c>
      <c r="S29" s="688"/>
      <c r="T29" s="688"/>
      <c r="U29" s="689"/>
      <c r="V29" s="53"/>
      <c r="W29" s="72"/>
      <c r="X29" s="693" t="s">
        <v>316</v>
      </c>
      <c r="Y29" s="694"/>
      <c r="Z29" s="686">
        <v>10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10.5</v>
      </c>
      <c r="G30" s="708"/>
      <c r="H30" s="214" t="s">
        <v>199</v>
      </c>
      <c r="L30" s="705"/>
      <c r="O30" s="61"/>
      <c r="Q30" s="695">
        <f>+ROUND(Z28,1)+ROUND(Z29,1)+ROUND(Z30,1)</f>
        <v>10</v>
      </c>
      <c r="R30" s="696"/>
      <c r="S30" s="696"/>
      <c r="T30" s="696"/>
      <c r="U30" s="49" t="s">
        <v>16</v>
      </c>
      <c r="X30" s="693" t="s">
        <v>187</v>
      </c>
      <c r="Y30" s="694"/>
      <c r="Z30" s="686"/>
      <c r="AA30" s="687"/>
      <c r="AB30" s="687"/>
      <c r="AC30" s="687"/>
      <c r="AD30" s="687"/>
      <c r="AE30" s="49" t="s">
        <v>13</v>
      </c>
      <c r="AK30" s="647">
        <v>10</v>
      </c>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2</v>
      </c>
      <c r="P27" s="696"/>
      <c r="Q27" s="696"/>
      <c r="R27" s="696"/>
      <c r="S27" s="49" t="s">
        <v>38</v>
      </c>
      <c r="T27" s="70"/>
      <c r="U27" s="70"/>
      <c r="X27" s="68" t="s">
        <v>39</v>
      </c>
      <c r="Y27" s="71"/>
      <c r="AG27" s="58"/>
      <c r="AH27" s="58"/>
      <c r="AI27" s="58"/>
      <c r="AJ27" s="58"/>
      <c r="AK27" s="738">
        <f>+AG18+O27</f>
        <v>2</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1</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v>2</v>
      </c>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v>2</v>
      </c>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1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election activeCell="F62" sqref="F62:U72"/>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岩瀬メッキ株式会社</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435</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1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1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440</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436</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441</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439</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438</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437</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2023-05-22T06:53:45Z</dcterms:created>
  <dcterms:modified xsi:type="dcterms:W3CDTF">2024-05-02T06:10:57Z</dcterms:modified>
</cp:coreProperties>
</file>