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88"/>
  <c r="H31" i="89"/>
  <c r="H31" i="2"/>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H45" i="94" l="1"/>
  <c r="H31" i="75"/>
  <c r="AL27" i="75"/>
  <c r="H29" i="75" s="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5" i="94" s="1"/>
  <c r="U38" i="94"/>
  <c r="U37" i="94" s="1"/>
  <c r="U19" i="94" s="1"/>
  <c r="U9" i="94" s="1"/>
  <c r="U55" i="94" s="1"/>
  <c r="M38" i="94"/>
  <c r="I38" i="94"/>
  <c r="I37" i="94" s="1"/>
  <c r="I19" i="94" s="1"/>
  <c r="I11" i="94" s="1"/>
  <c r="AL27" i="84"/>
  <c r="T43" i="9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U18" i="94"/>
  <c r="U10" i="94"/>
  <c r="U11"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K45" i="94"/>
  <c r="V45" i="94"/>
  <c r="Q38" i="94"/>
  <c r="Q37" i="94" s="1"/>
  <c r="Q19" i="94" s="1"/>
  <c r="V38" i="94"/>
  <c r="V37" i="94" s="1"/>
  <c r="V19" i="94" s="1"/>
  <c r="V12"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K11" i="94" s="1"/>
  <c r="Z32" i="94"/>
  <c r="Z31" i="94" s="1"/>
  <c r="Z26" i="94" s="1"/>
  <c r="Z27" i="94" s="1"/>
  <c r="V32" i="94"/>
  <c r="V31" i="94" s="1"/>
  <c r="V26" i="94" s="1"/>
  <c r="V27" i="94" s="1"/>
  <c r="O32" i="94"/>
  <c r="O31" i="94" s="1"/>
  <c r="O26" i="94" s="1"/>
  <c r="O27" i="94" s="1"/>
  <c r="P32" i="94"/>
  <c r="P31" i="94" s="1"/>
  <c r="P26" i="94" s="1"/>
  <c r="AA29" i="94"/>
  <c r="AA36" i="94"/>
  <c r="I14" i="94"/>
  <c r="I9" i="94"/>
  <c r="I16" i="94"/>
  <c r="Y18" i="94"/>
  <c r="Y17" i="94"/>
  <c r="Y16" i="94"/>
  <c r="Y9" i="94"/>
  <c r="Y55" i="94" s="1"/>
  <c r="Y11" i="94"/>
  <c r="Y15" i="94"/>
  <c r="M32" i="94"/>
  <c r="M31" i="94" s="1"/>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2"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AA35" i="94"/>
  <c r="Y18" i="2"/>
  <c r="AL27" i="2"/>
  <c r="V11" i="94"/>
  <c r="R9" i="94"/>
  <c r="R55" i="94" s="1"/>
  <c r="V15" i="94"/>
  <c r="AA40" i="94"/>
  <c r="R18" i="94"/>
  <c r="N17" i="94"/>
  <c r="Y12" i="94"/>
  <c r="Q17" i="94"/>
  <c r="Z38" i="94"/>
  <c r="Z37" i="94" s="1"/>
  <c r="Z19" i="94" s="1"/>
  <c r="R11" i="94"/>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V16" i="94" l="1"/>
  <c r="V14" i="94"/>
  <c r="H29" i="84"/>
  <c r="S10" i="94"/>
  <c r="S11" i="94"/>
  <c r="S13" i="94"/>
  <c r="S17" i="94"/>
  <c r="L18" i="94"/>
  <c r="L43" i="94"/>
  <c r="L15" i="94"/>
  <c r="K16" i="94"/>
  <c r="K18" i="94"/>
  <c r="K13" i="94"/>
  <c r="K14" i="94"/>
  <c r="K10" i="94"/>
  <c r="K9" i="94"/>
  <c r="K55" i="94" s="1"/>
  <c r="K15" i="94"/>
  <c r="K17" i="94"/>
  <c r="K12" i="94"/>
  <c r="I12" i="94"/>
  <c r="I10" i="94"/>
  <c r="I15" i="94"/>
  <c r="I17" i="94"/>
  <c r="I43" i="94"/>
  <c r="I13" i="94"/>
  <c r="I18" i="94"/>
  <c r="I55"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<sst xmlns="http://schemas.openxmlformats.org/spreadsheetml/2006/main" count="3274" uniqueCount="458">
  <si>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</si>
  <si>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</si>
  <si>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</si>
  <si>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</si>
  <si>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</si>
  <si>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</si>
  <si>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</si>
  <si>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</si>
  <si>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</si>
  <si>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</si>
  <si>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</si>
  <si>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</si>
  <si>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</si>
  <si>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</si>
  <si>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</si>
  <si>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</si>
  <si>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</si>
  <si>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</si>
  <si>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</si>
  <si>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</si>
  <si>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</si>
  <si>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</si>
  <si>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</si>
  <si>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</si>
  <si>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</si>
  <si>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</si>
  <si>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</si>
  <si>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</si>
  <si>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</si>
  <si>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</si>
  <si>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</si>
  <si>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</si>
  <si>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</si>
  <si>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</si>
  <si>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</si>
  <si>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</si>
  <si>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</si>
  <si>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</si>
  <si>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</si>
  <si>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</si>
  <si>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</si>
  <si>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</si>
  <si>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</si>
  <si>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</si>
  <si>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</si>
  <si>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</si>
  <si>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</si>
  <si>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</si>
  <si>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</si>
  <si>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</si>
  <si>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</si>
  <si>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</si>
  <si>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</si>
  <si>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</si>
  <si>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</si>
  <si>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</si>
  <si>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</si>
  <si>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</si>
  <si>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</si>
  <si>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</si>
  <si>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</si>
  <si>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</si>
  <si>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</si>
  <si>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</si>
  <si>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</si>
  <si>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</si>
  <si>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</si>
  <si>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</si>
  <si>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</si>
  <si>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</si>
  <si>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</si>
  <si>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</si>
  <si>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</si>
  <si>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</si>
  <si>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</si>
  <si>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</si>
  <si>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</si>
  <si>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</si>
  <si>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</si>
  <si>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</si>
  <si>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</si>
  <si>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</si>
  <si>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</si>
  <si>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</si>
  <si>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</si>
  <si>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</si>
  <si>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</si>
  <si>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</si>
  <si>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</si>
  <si>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</si>
  <si>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</si>
  <si>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</si>
  <si>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</si>
  <si>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</si>
  <si>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</si>
  <si>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</si>
  <si>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</si>
  <si>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</si>
  <si>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</si>
  <si>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</si>
  <si>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</si>
  <si>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</si>
  <si>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</si>
  <si>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</si>
  <si>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</si>
  <si>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</si>
  <si>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</si>
  <si>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</si>
  <si>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</si>
  <si>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</si>
  <si>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</si>
  <si>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</si>
  <si>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</si>
  <si>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</si>
  <si>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</si>
  <si>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</si>
  <si>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</si>
  <si>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</si>
  <si>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</si>
  <si>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</si>
  <si>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</si>
  <si>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</si>
  <si>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</si>
  <si>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</si>
  <si>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</si>
  <si>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</si>
  <si>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</si>
  <si>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</si>
  <si>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</si>
  <si>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</si>
  <si>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</si>
  <si>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</si>
  <si>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</si>
  <si>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</si>
  <si>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</si>
  <si>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</si>
  <si>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</si>
  <si>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</si>
  <si>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</si>
  <si>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</si>
  <si>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</si>
  <si>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</si>
  <si>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</si>
  <si>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</si>
  <si>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</si>
  <si>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</si>
  <si>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</si>
  <si>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</si>
  <si>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</si>
  <si>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</si>
  <si>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</si>
  <si>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</si>
  <si>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</si>
  <si>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</si>
  <si>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</si>
  <si>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</si>
  <si>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</si>
  <si>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</si>
  <si>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</si>
  <si>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</si>
  <si>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</si>
  <si>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</si>
  <si>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</si>
  <si>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</si>
  <si>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</si>
  <si>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</si>
  <si>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</si>
  <si>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</si>
  <si>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</si>
  <si>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</si>
  <si>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</si>
  <si>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</si>
  <si>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</si>
  <si>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</si>
  <si>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</si>
  <si>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</si>
  <si>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</si>
  <si>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</si>
  <si>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</si>
  <si>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</si>
  <si>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</si>
  <si>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</si>
  <si>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</si>
  <si>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</si>
  <si>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</si>
  <si>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</si>
  <si>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</si>
  <si>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</si>
  <si>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</si>
  <si>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</si>
  <si>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</si>
  <si>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</si>
  <si>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</si>
  <si>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</si>
  <si>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</si>
  <si>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</si>
  <si>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</si>
  <si>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</si>
  <si>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</si>
  <si>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</si>
  <si>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</si>
  <si>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</si>
  <si>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</si>
  <si>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</si>
  <si>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</si>
  <si>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</si>
  <si>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</si>
  <si>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</si>
  <si>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</si>
  <si>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</si>
  <si>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</si>
  <si>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</si>
  <si>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</si>
  <si>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</si>
  <si>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</si>
  <si>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</si>
  <si>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</si>
  <si>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</si>
  <si>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</si>
  <si>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</si>
  <si>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</si>
  <si>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</si>
  <si>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</si>
  <si>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</si>
  <si>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</si>
  <si>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</si>
  <si>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</si>
  <si>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</si>
  <si>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</si>
  <si>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</si>
  <si>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</si>
  <si>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</si>
  <si>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</si>
  <si>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</si>
  <si>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</si>
  <si>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</si>
  <si>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</si>
  <si>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</si>
  <si>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</si>
  <si>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</si>
  <si>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</si>
  <si>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</si>
  <si>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</si>
  <si>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</si>
  <si>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</si>
  <si>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</si>
  <si>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</si>
  <si>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</si>
  <si>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</si>
  <si>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</si>
  <si>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</si>
  <si>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</si>
  <si>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</si>
  <si>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</si>
  <si>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</si>
  <si>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</si>
  <si>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</si>
  <si>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</si>
  <si>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</si>
  <si>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</si>
  <si>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</si>
  <si>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</si>
  <si>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</si>
  <si>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</si>
  <si>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</si>
  <si>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</si>
  <si>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</si>
  <si>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</si>
  <si>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</si>
  <si>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</si>
  <si>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</si>
  <si>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</si>
  <si>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</si>
  <si>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</si>
  <si>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</si>
  <si>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</si>
  <si>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</si>
  <si>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</si>
  <si>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</si>
  <si>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</si>
  <si>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</si>
  <si>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</si>
  <si>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</si>
  <si>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</si>
  <si>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</si>
  <si>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</si>
  <si>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</si>
  <si>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</si>
  <si>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</si>
  <si>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</si>
  <si>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</si>
  <si>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</si>
  <si>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</si>
  <si>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</si>
  <si>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</si>
  <si>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</si>
  <si>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</si>
  <si>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</si>
  <si>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</si>
  <si>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</si>
  <si>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</si>
  <si>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</si>
  <si>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</si>
  <si>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</si>
  <si>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</si>
  <si>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</si>
  <si>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</si>
  <si>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</si>
  <si>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</si>
  <si>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</si>
  <si>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</si>
  <si>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</si>
  <si>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</si>
  <si>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</si>
  <si>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</si>
  <si>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</si>
  <si>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</si>
  <si>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</si>
  <si>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</si>
  <si>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</si>
  <si>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</si>
  <si>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</si>
  <si>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</si>
  <si>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</si>
  <si>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</si>
  <si>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</si>
  <si>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</si>
  <si>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</si>
  <si>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</si>
  <si>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</si>
  <si>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</si>
  <si>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</si>
  <si>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</si>
  <si>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</si>
  <si>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</si>
  <si>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</si>
  <si>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</si>
  <si>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</si>
  <si>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</si>
  <si>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</si>
  <si>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</si>
  <si>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</si>
  <si>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</si>
  <si>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</si>
  <si>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</si>
  <si>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</si>
  <si>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</si>
  <si>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</si>
  <si>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</si>
  <si>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</si>
  <si>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</si>
  <si>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</si>
  <si>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</si>
  <si>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</si>
  <si>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</si>
  <si>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</si>
  <si>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</si>
  <si>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</si>
  <si>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</si>
  <si>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</si>
  <si>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</si>
  <si>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</si>
  <si>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</si>
  <si>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</si>
  <si>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</si>
  <si>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</si>
  <si>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</si>
  <si>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</si>
  <si>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</si>
  <si>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</si>
  <si>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</si>
  <si>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</si>
  <si>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</si>
  <si>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</si>
  <si>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</si>
  <si>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</si>
  <si>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</si>
  <si>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</si>
  <si>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</si>
  <si>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</si>
  <si>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</si>
  <si>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</si>
  <si>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</si>
  <si>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</si>
  <si>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</si>
  <si>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</si>
  <si>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</si>
  <si>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</si>
  <si>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</si>
  <si>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</si>
  <si>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</si>
  <si>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</si>
  <si>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</si>
  <si>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</si>
  <si>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</si>
  <si>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</si>
  <si>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</si>
  <si>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</si>
  <si>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</si>
  <si>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</si>
  <si>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</si>
  <si>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</si>
  <si>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</si>
  <si>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</si>
  <si>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</si>
  <si>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</si>
  <si>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</si>
  <si>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</si>
  <si>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</si>
  <si>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</si>
  <si>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</si>
  <si>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</si>
  <si>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</si>
  <si>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</si>
  <si>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</si>
  <si>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</si>
  <si>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</si>
  <si>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</si>
  <si>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</si>
  <si>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</si>
  <si>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</si>
  <si>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</si>
  <si>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</si>
  <si>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</si>
  <si>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</si>
  <si>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</si>
  <si>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</si>
  <si>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</si>
  <si>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</si>
  <si>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</si>
  <si>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</si>
  <si>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</si>
  <si>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</si>
  <si>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</si>
  <si>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</si>
  <si>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</si>
  <si>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</si>
  <si>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</si>
  <si>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</si>
  <si>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</si>
  <si>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</si>
  <si>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</si>
  <si>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</si>
  <si>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</si>
  <si>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</si>
  <si>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</si>
  <si>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</si>
  <si>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</si>
  <si>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</si>
  <si>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</si>
  <si>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神奈川県横浜市神奈川区守屋町２－７</t>
  </si>
  <si>
    <t>太陽油脂株式会社
代表取締役社長　中山 悟</t>
  </si>
  <si>
    <t>太陽油脂株式会社</t>
  </si>
  <si>
    <t>045-441-4951</t>
  </si>
  <si>
    <t>横浜市長</t>
  </si>
  <si>
    <t>0982　　食用油脂加工業</t>
  </si>
  <si>
    <t>令和5年6月29日</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</si>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</sst>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39982" y="2206487"/>
          <a:ext cx="653083" cy="639003"/>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18" zoomScaleNormal="100" zoomScaleSheetLayoutView="100" workbookViewId="0">
      <selection activeCell="N28" sqref="N28"/>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5" x14ac:dyDescent="0.15">
      <c r="C19" s="20" t="s">
        <v>3</v>
      </c>
      <c r="Q19" s="20"/>
      <c r="R19" s="20"/>
      <c r="S19" s="88"/>
    </row>
    <row r="20" spans="1:25" ht="13.5" x14ac:dyDescent="0.15">
      <c r="C20" s="411"/>
      <c r="D20" s="412"/>
      <c r="E20" s="20" t="s">
        <v>49</v>
      </c>
      <c r="Q20" s="20"/>
      <c r="R20" s="88"/>
      <c r="S20" s="88"/>
    </row>
    <row r="21" spans="1:25" ht="13.5" x14ac:dyDescent="0.15">
      <c r="C21" s="415" t="s">
        <v>357</v>
      </c>
      <c r="D21" s="416"/>
      <c r="E21" s="20" t="s">
        <v>346</v>
      </c>
      <c r="Q21" s="20"/>
      <c r="R21" s="88"/>
      <c r="S21" s="88"/>
    </row>
    <row r="22" spans="1:25" ht="13.5" x14ac:dyDescent="0.15">
      <c r="C22" s="438" t="s">
        <v>358</v>
      </c>
      <c r="D22" s="439"/>
      <c r="E22" s="20" t="s">
        <v>1</v>
      </c>
      <c r="Q22" s="20"/>
      <c r="R22" s="88"/>
      <c r="S22" s="88"/>
    </row>
    <row r="23" spans="1:25" ht="13.5" x14ac:dyDescent="0.15">
      <c r="C23" s="440" t="s">
        <v>359</v>
      </c>
      <c r="D23" s="441"/>
      <c r="E23" s="20" t="s">
        <v>46</v>
      </c>
      <c r="Q23" s="20"/>
      <c r="R23" s="20"/>
      <c r="S23" s="88"/>
    </row>
    <row r="24" spans="1:25" ht="13.5" x14ac:dyDescent="0.15">
      <c r="C24" s="442" t="s">
        <v>360</v>
      </c>
      <c r="D24" s="443"/>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20" t="s">
        <v>328</v>
      </c>
      <c r="N27" s="96" t="s">
        <v>113</v>
      </c>
      <c r="O27" s="97" t="s">
        <v>114</v>
      </c>
      <c r="Q27" s="20"/>
      <c r="R27" s="20"/>
      <c r="S27" s="88"/>
    </row>
    <row r="28" spans="1:25" ht="20.100000000000001" customHeight="1" thickBot="1" x14ac:dyDescent="0.2">
      <c r="A28" s="22">
        <f>+R86</f>
        <v>0</v>
      </c>
      <c r="C28" s="21" t="s">
        <v>297</v>
      </c>
      <c r="M28" s="421"/>
      <c r="N28" s="245" t="s">
        <v>457</v>
      </c>
      <c r="O28" s="246" t="s">
        <v>156</v>
      </c>
      <c r="Q28" s="20"/>
      <c r="R28" s="20"/>
      <c r="S28" s="88"/>
    </row>
    <row r="29" spans="1:25" ht="13.5" x14ac:dyDescent="0.15">
      <c r="C29" s="455" t="s">
        <v>397</v>
      </c>
      <c r="D29" s="456"/>
      <c r="E29" s="456"/>
      <c r="F29" s="456"/>
      <c r="G29" s="456"/>
      <c r="H29" s="456"/>
      <c r="I29" s="456"/>
      <c r="J29" s="456"/>
      <c r="K29" s="456"/>
      <c r="L29" s="456"/>
      <c r="M29" s="456"/>
      <c r="N29" s="456"/>
      <c r="O29" s="456"/>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62" t="s">
        <v>298</v>
      </c>
      <c r="D31" s="463"/>
      <c r="E31" s="463"/>
      <c r="F31" s="463"/>
      <c r="G31" s="463"/>
      <c r="H31" s="463"/>
      <c r="I31" s="463"/>
      <c r="J31" s="463"/>
      <c r="K31" s="463"/>
      <c r="L31" s="463"/>
      <c r="M31" s="463"/>
      <c r="N31" s="463"/>
      <c r="O31" s="464"/>
      <c r="P31" s="20"/>
      <c r="Q31" s="20"/>
      <c r="S31" s="20"/>
      <c r="T31" s="20"/>
      <c r="U31" s="279"/>
    </row>
    <row r="32" spans="1:25" ht="12" customHeight="1" x14ac:dyDescent="0.15">
      <c r="C32" s="465"/>
      <c r="D32" s="466"/>
      <c r="E32" s="466"/>
      <c r="F32" s="466"/>
      <c r="G32" s="466"/>
      <c r="H32" s="466"/>
      <c r="I32" s="466"/>
      <c r="J32" s="466"/>
      <c r="K32" s="466"/>
      <c r="L32" s="466"/>
      <c r="M32" s="466"/>
      <c r="N32" s="466"/>
      <c r="O32" s="467"/>
      <c r="Q32" s="20"/>
      <c r="R32" s="20"/>
      <c r="S32" s="88"/>
    </row>
    <row r="33" spans="1:19" ht="10.15" customHeight="1" x14ac:dyDescent="0.15">
      <c r="C33" s="78"/>
      <c r="O33" s="79"/>
      <c r="Q33" s="20"/>
      <c r="R33" s="20"/>
      <c r="S33" s="20"/>
    </row>
    <row r="34" spans="1:19" ht="14.25" x14ac:dyDescent="0.15">
      <c r="C34" s="78"/>
      <c r="L34" s="468" t="s">
        <v>456</v>
      </c>
      <c r="M34" s="469"/>
      <c r="N34" s="469"/>
      <c r="O34" s="470"/>
      <c r="Q34" s="20"/>
      <c r="R34" s="20"/>
      <c r="S34" s="20"/>
    </row>
    <row r="35" spans="1:19" ht="11.25" customHeight="1" x14ac:dyDescent="0.15">
      <c r="C35" s="78"/>
      <c r="O35" s="80"/>
      <c r="Q35" s="20"/>
      <c r="R35" s="20"/>
      <c r="S35" s="20"/>
    </row>
    <row r="36" spans="1:19" ht="13.5" x14ac:dyDescent="0.15">
      <c r="C36" s="436" t="s">
        <v>454</v>
      </c>
      <c r="D36" s="437"/>
      <c r="E36" s="437"/>
      <c r="F36" s="437"/>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48" t="s">
        <v>450</v>
      </c>
      <c r="K39" s="448"/>
      <c r="L39" s="449"/>
      <c r="M39" s="449"/>
      <c r="N39" s="449"/>
      <c r="O39" s="450"/>
      <c r="Q39" s="20"/>
      <c r="R39" s="20"/>
    </row>
    <row r="40" spans="1:19" ht="26.25" customHeight="1" x14ac:dyDescent="0.15">
      <c r="C40" s="78"/>
      <c r="H40" s="23" t="s">
        <v>7</v>
      </c>
      <c r="I40" s="23"/>
      <c r="J40" s="448" t="s">
        <v>451</v>
      </c>
      <c r="K40" s="448"/>
      <c r="L40" s="449"/>
      <c r="M40" s="449"/>
      <c r="N40" s="449"/>
      <c r="O40" s="450"/>
    </row>
    <row r="41" spans="1:19" x14ac:dyDescent="0.15">
      <c r="C41" s="78"/>
      <c r="J41" s="21" t="s">
        <v>8</v>
      </c>
      <c r="O41" s="79"/>
    </row>
    <row r="42" spans="1:19" x14ac:dyDescent="0.15">
      <c r="C42" s="78"/>
      <c r="J42" s="24" t="s">
        <v>9</v>
      </c>
      <c r="K42" s="24"/>
      <c r="L42" s="451" t="s">
        <v>453</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452</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2635</v>
      </c>
      <c r="N48" s="475"/>
      <c r="O48" s="476"/>
    </row>
    <row r="49" spans="3:21" ht="18" customHeight="1" x14ac:dyDescent="0.15">
      <c r="C49" s="425" t="s">
        <v>11</v>
      </c>
      <c r="D49" s="457"/>
      <c r="E49" s="458"/>
      <c r="F49" s="444" t="s">
        <v>450</v>
      </c>
      <c r="G49" s="445"/>
      <c r="H49" s="445"/>
      <c r="I49" s="445"/>
      <c r="J49" s="445"/>
      <c r="K49" s="445"/>
      <c r="L49" s="126" t="s">
        <v>173</v>
      </c>
      <c r="M49" s="397"/>
      <c r="N49" s="477"/>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119</v>
      </c>
      <c r="G52" s="508"/>
      <c r="H52" s="508"/>
      <c r="I52" s="508"/>
      <c r="J52" s="30" t="s">
        <v>47</v>
      </c>
      <c r="K52" s="30"/>
      <c r="L52" s="509" t="s">
        <v>455</v>
      </c>
      <c r="M52" s="509"/>
      <c r="N52" s="510"/>
      <c r="O52" s="511"/>
    </row>
    <row r="53" spans="3:21" ht="22.5" customHeight="1" x14ac:dyDescent="0.15">
      <c r="C53" s="299"/>
      <c r="D53" s="310" t="s">
        <v>19</v>
      </c>
      <c r="E53" s="311" t="s">
        <v>370</v>
      </c>
      <c r="F53" s="512" t="s">
        <v>371</v>
      </c>
      <c r="G53" s="513"/>
      <c r="H53" s="514"/>
      <c r="I53" s="512" t="s">
        <v>372</v>
      </c>
      <c r="J53" s="515"/>
      <c r="K53" s="516"/>
      <c r="L53" s="517">
        <v>22394</v>
      </c>
      <c r="M53" s="518"/>
      <c r="N53" s="400" t="s">
        <v>373</v>
      </c>
      <c r="O53" s="401"/>
    </row>
    <row r="54" spans="3:21" ht="22.5" customHeight="1" x14ac:dyDescent="0.15">
      <c r="C54" s="299"/>
      <c r="D54" s="298"/>
      <c r="E54" s="314"/>
      <c r="F54" s="512" t="s">
        <v>374</v>
      </c>
      <c r="G54" s="513"/>
      <c r="H54" s="514"/>
      <c r="I54" s="519" t="s">
        <v>375</v>
      </c>
      <c r="J54" s="515"/>
      <c r="K54" s="515"/>
      <c r="L54" s="517"/>
      <c r="M54" s="518"/>
      <c r="N54" s="400" t="s">
        <v>373</v>
      </c>
      <c r="O54" s="401"/>
    </row>
    <row r="55" spans="3:21" ht="22.5" customHeight="1" x14ac:dyDescent="0.15">
      <c r="C55" s="299"/>
      <c r="D55" s="520" t="s">
        <v>376</v>
      </c>
      <c r="E55" s="521"/>
      <c r="F55" s="512" t="s">
        <v>377</v>
      </c>
      <c r="G55" s="513"/>
      <c r="H55" s="514"/>
      <c r="I55" s="519" t="s">
        <v>378</v>
      </c>
      <c r="J55" s="515"/>
      <c r="K55" s="515"/>
      <c r="L55" s="517"/>
      <c r="M55" s="518"/>
      <c r="N55" s="400" t="s">
        <v>379</v>
      </c>
      <c r="O55" s="401"/>
    </row>
    <row r="56" spans="3:21" ht="22.5" customHeight="1" x14ac:dyDescent="0.15">
      <c r="C56" s="299"/>
      <c r="D56" s="520"/>
      <c r="E56" s="521"/>
      <c r="F56" s="512" t="s">
        <v>380</v>
      </c>
      <c r="G56" s="513"/>
      <c r="H56" s="514"/>
      <c r="I56" s="519" t="s">
        <v>381</v>
      </c>
      <c r="J56" s="515"/>
      <c r="K56" s="515"/>
      <c r="L56" s="517"/>
      <c r="M56" s="518"/>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v>220</v>
      </c>
      <c r="G59" s="505"/>
      <c r="H59" s="505"/>
      <c r="I59" s="505"/>
      <c r="J59" s="505"/>
      <c r="K59" s="505"/>
      <c r="L59" s="505"/>
      <c r="M59" s="505"/>
      <c r="N59" s="505"/>
      <c r="O59" s="506"/>
    </row>
    <row r="60" spans="3:21" ht="30" customHeight="1" x14ac:dyDescent="0.15">
      <c r="C60" s="484" t="s">
        <v>299</v>
      </c>
      <c r="D60" s="485"/>
      <c r="E60" s="486"/>
      <c r="F60" s="487" t="s">
        <v>396</v>
      </c>
      <c r="G60" s="488"/>
      <c r="H60" s="488"/>
      <c r="I60" s="488"/>
      <c r="J60" s="488"/>
      <c r="K60" s="488"/>
      <c r="L60" s="488"/>
      <c r="M60" s="488"/>
      <c r="N60" s="488"/>
      <c r="O60" s="489"/>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90"/>
      <c r="D62" s="417" t="s">
        <v>300</v>
      </c>
      <c r="E62" s="418"/>
      <c r="F62" s="418"/>
      <c r="G62" s="419"/>
      <c r="H62" s="417" t="s">
        <v>320</v>
      </c>
      <c r="I62" s="419"/>
      <c r="J62" s="417" t="s">
        <v>301</v>
      </c>
      <c r="K62" s="418"/>
      <c r="L62" s="419"/>
      <c r="M62" s="417" t="s">
        <v>321</v>
      </c>
      <c r="N62" s="418"/>
      <c r="O62" s="419"/>
      <c r="Q62" s="26"/>
    </row>
    <row r="63" spans="3:21" ht="24.75" customHeight="1" x14ac:dyDescent="0.15">
      <c r="C63" s="490"/>
      <c r="D63" s="481" t="s">
        <v>302</v>
      </c>
      <c r="E63" s="482"/>
      <c r="F63" s="482"/>
      <c r="G63" s="483"/>
      <c r="H63" s="387">
        <f>+別紙!AA9</f>
        <v>3120.6</v>
      </c>
      <c r="I63" s="242" t="s">
        <v>4</v>
      </c>
      <c r="J63" s="493" t="s">
        <v>326</v>
      </c>
      <c r="K63" s="494"/>
      <c r="L63" s="495"/>
      <c r="M63" s="491">
        <f>+別紙!AA14</f>
        <v>3120.6</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t="str">
        <f>+別紙!AA15</f>
        <v>0</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f>+別紙!AA16</f>
        <v>3069.6</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55" t="s">
        <v>419</v>
      </c>
      <c r="D70" s="456"/>
      <c r="E70" s="456"/>
      <c r="F70" s="456"/>
      <c r="G70" s="456"/>
      <c r="H70" s="456"/>
      <c r="I70" s="456"/>
      <c r="J70" s="456"/>
      <c r="K70" s="456"/>
      <c r="L70" s="456"/>
      <c r="M70" s="456"/>
      <c r="N70" s="456"/>
      <c r="O70" s="456"/>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15" customHeight="1" x14ac:dyDescent="0.15">
      <c r="A77" s="21"/>
      <c r="B77" s="21"/>
      <c r="C77" s="182">
        <v>3</v>
      </c>
      <c r="D77" s="479" t="s">
        <v>399</v>
      </c>
      <c r="E77" s="479"/>
      <c r="F77" s="479"/>
      <c r="G77" s="479"/>
      <c r="H77" s="479"/>
      <c r="I77" s="479"/>
      <c r="J77" s="479"/>
      <c r="K77" s="479"/>
      <c r="L77" s="479"/>
      <c r="M77" s="479"/>
      <c r="N77" s="479"/>
      <c r="O77" s="480"/>
    </row>
    <row r="78" spans="1:22" ht="28.15"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15"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15"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15"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15"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opLeftCell="A13"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211</v>
      </c>
      <c r="E7" s="604"/>
      <c r="F7" s="604"/>
      <c r="G7" s="604"/>
      <c r="H7" s="604"/>
      <c r="I7" s="605"/>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212</v>
      </c>
      <c r="E7" s="604"/>
      <c r="F7" s="604"/>
      <c r="G7" s="604"/>
      <c r="H7" s="604"/>
      <c r="I7" s="605"/>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23.9</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39</v>
      </c>
      <c r="E24" s="550"/>
      <c r="F24" s="550"/>
      <c r="G24" s="195" t="s">
        <v>199</v>
      </c>
      <c r="H24" s="539">
        <f>+F12</f>
        <v>23.9</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23.9</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23.9</v>
      </c>
      <c r="Q27" s="602"/>
      <c r="R27" s="602"/>
      <c r="S27" s="602"/>
      <c r="T27" s="44" t="s">
        <v>38</v>
      </c>
      <c r="U27" s="64"/>
      <c r="V27" s="64"/>
      <c r="Y27" s="62" t="s">
        <v>39</v>
      </c>
      <c r="Z27" s="65"/>
      <c r="AH27" s="53"/>
      <c r="AI27" s="53"/>
      <c r="AJ27" s="53"/>
      <c r="AK27" s="53"/>
      <c r="AL27" s="551">
        <f>+AH18+P27</f>
        <v>23.9</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23.9</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39</v>
      </c>
      <c r="E29" s="550"/>
      <c r="F29" s="550"/>
      <c r="G29" s="195" t="s">
        <v>199</v>
      </c>
      <c r="H29" s="539">
        <f>+AL27</f>
        <v>23.9</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23.9</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39</v>
      </c>
      <c r="E31" s="550"/>
      <c r="F31" s="550"/>
      <c r="G31" s="195" t="s">
        <v>199</v>
      </c>
      <c r="H31" s="539">
        <f>+AS24</f>
        <v>23.9</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213</v>
      </c>
      <c r="E7" s="604"/>
      <c r="F7" s="604"/>
      <c r="G7" s="604"/>
      <c r="H7" s="604"/>
      <c r="I7" s="605"/>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topLeftCell="A4"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6"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20.5</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14</v>
      </c>
      <c r="E24" s="550"/>
      <c r="F24" s="550"/>
      <c r="G24" s="195" t="s">
        <v>199</v>
      </c>
      <c r="H24" s="539">
        <f>+F12</f>
        <v>20.5</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20.5</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20.5</v>
      </c>
      <c r="Q27" s="602"/>
      <c r="R27" s="602"/>
      <c r="S27" s="602"/>
      <c r="T27" s="44" t="s">
        <v>38</v>
      </c>
      <c r="U27" s="64"/>
      <c r="V27" s="64"/>
      <c r="Y27" s="62" t="s">
        <v>39</v>
      </c>
      <c r="Z27" s="65"/>
      <c r="AH27" s="53"/>
      <c r="AI27" s="53"/>
      <c r="AJ27" s="53"/>
      <c r="AK27" s="53"/>
      <c r="AL27" s="551">
        <f>+AH18+P27</f>
        <v>20.5</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20.5</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14</v>
      </c>
      <c r="E29" s="550"/>
      <c r="F29" s="550"/>
      <c r="G29" s="195" t="s">
        <v>199</v>
      </c>
      <c r="H29" s="539">
        <f>+AL27</f>
        <v>20.5</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20.5</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14</v>
      </c>
      <c r="E31" s="550"/>
      <c r="F31" s="550"/>
      <c r="G31" s="195" t="s">
        <v>199</v>
      </c>
      <c r="H31" s="539">
        <f>+AS24</f>
        <v>20.5</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16"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0.1</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0.1</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0.1</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0.1</v>
      </c>
      <c r="Q27" s="602"/>
      <c r="R27" s="602"/>
      <c r="S27" s="602"/>
      <c r="T27" s="44" t="s">
        <v>38</v>
      </c>
      <c r="U27" s="64"/>
      <c r="V27" s="64"/>
      <c r="Y27" s="62" t="s">
        <v>39</v>
      </c>
      <c r="Z27" s="65"/>
      <c r="AH27" s="53"/>
      <c r="AI27" s="53"/>
      <c r="AJ27" s="53"/>
      <c r="AK27" s="53"/>
      <c r="AL27" s="551">
        <f>+AH18+P27</f>
        <v>0.1</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0.1</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0.1</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0.1</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0.1</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opLeftCell="A1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13"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10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10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10</v>
      </c>
      <c r="Q27" s="602"/>
      <c r="R27" s="602"/>
      <c r="S27" s="602"/>
      <c r="T27" s="44" t="s">
        <v>38</v>
      </c>
      <c r="U27" s="64"/>
      <c r="V27" s="64"/>
      <c r="Y27" s="62" t="s">
        <v>39</v>
      </c>
      <c r="Z27" s="65"/>
      <c r="AH27" s="53"/>
      <c r="AI27" s="53"/>
      <c r="AJ27" s="53"/>
      <c r="AK27" s="53"/>
      <c r="AL27" s="551">
        <f>+AH18+P27</f>
        <v>10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10</v>
      </c>
      <c r="I29" s="540"/>
      <c r="J29" s="195" t="s">
        <v>199</v>
      </c>
      <c r="M29" s="548"/>
      <c r="P29" s="56"/>
      <c r="Q29" s="144"/>
      <c r="R29" s="51" t="s">
        <v>184</v>
      </c>
      <c r="S29" s="586" t="s">
        <v>33</v>
      </c>
      <c r="T29" s="587"/>
      <c r="U29" s="587"/>
      <c r="V29" s="588"/>
      <c r="W29" s="48"/>
      <c r="X29" s="66"/>
      <c r="Y29" s="556" t="s">
        <v>260</v>
      </c>
      <c r="Z29" s="557"/>
      <c r="AA29" s="590">
        <v>10</v>
      </c>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10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219</v>
      </c>
      <c r="E7" s="604"/>
      <c r="F7" s="604"/>
      <c r="G7" s="604"/>
      <c r="H7" s="604"/>
      <c r="I7" s="605"/>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220</v>
      </c>
      <c r="E7" s="604"/>
      <c r="F7" s="604"/>
      <c r="G7" s="604"/>
      <c r="H7" s="604"/>
      <c r="I7" s="605"/>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13" zoomScale="115" zoomScaleNormal="115"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3" t="s">
        <v>241</v>
      </c>
    </row>
    <row r="3" spans="2:49" ht="13.15" customHeight="1" x14ac:dyDescent="0.15">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330</v>
      </c>
      <c r="AQ3" s="561"/>
      <c r="AR3" s="562"/>
      <c r="AS3" s="566" t="s">
        <v>0</v>
      </c>
      <c r="AT3" s="567"/>
      <c r="AU3" s="118" t="s">
        <v>114</v>
      </c>
      <c r="AV3" s="116"/>
      <c r="AW3" s="583"/>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tr">
        <f>+表紙!N28</f>
        <v>○</v>
      </c>
      <c r="AT4" s="569"/>
      <c r="AU4" s="277" t="str">
        <f>+表紙!O28</f>
        <v>　</v>
      </c>
      <c r="AV4" s="116"/>
      <c r="AW4" s="583"/>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580" t="s">
        <v>101</v>
      </c>
      <c r="AA5" s="580"/>
      <c r="AB5" s="581"/>
      <c r="AC5" s="581"/>
      <c r="AD5" s="581"/>
      <c r="AE5" s="86" t="s">
        <v>95</v>
      </c>
      <c r="AF5" s="538" t="str">
        <f>+表紙!F47</f>
        <v>太陽油脂株式会社</v>
      </c>
      <c r="AG5" s="538"/>
      <c r="AH5" s="538"/>
      <c r="AI5" s="538"/>
      <c r="AJ5" s="538"/>
      <c r="AK5" s="538"/>
      <c r="AL5" s="538"/>
      <c r="AM5" s="538"/>
      <c r="AN5" s="538"/>
      <c r="AO5" s="538"/>
      <c r="AP5" s="538"/>
      <c r="AQ5" s="538"/>
      <c r="AR5" s="538"/>
      <c r="AS5" s="538"/>
      <c r="AT5" s="538"/>
      <c r="AU5" s="538"/>
      <c r="AV5" s="243"/>
      <c r="AW5" s="583"/>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15" customHeight="1" thickBot="1" x14ac:dyDescent="0.2">
      <c r="B7" s="606" t="s">
        <v>89</v>
      </c>
      <c r="C7" s="607"/>
      <c r="D7" s="603" t="s">
        <v>331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583"/>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583"/>
    </row>
    <row r="12" spans="2:49" ht="24.75" customHeight="1" thickTop="1" thickBot="1" x14ac:dyDescent="0.2">
      <c r="F12" s="551">
        <f>+ROUND(P12,1)+ROUND(P15,1)+ROUND(P18,1)+ROUND(P24,1)+P27-ROUND(F15,1)</f>
        <v>0</v>
      </c>
      <c r="G12" s="552"/>
      <c r="H12" s="552"/>
      <c r="I12" s="52" t="s">
        <v>258</v>
      </c>
      <c r="J12" s="53"/>
      <c r="K12" s="54"/>
      <c r="L12" s="53"/>
      <c r="M12" s="548"/>
      <c r="N12" s="55"/>
      <c r="P12" s="572"/>
      <c r="Q12" s="577"/>
      <c r="R12" s="577"/>
      <c r="S12" s="577"/>
      <c r="T12" s="52" t="s">
        <v>22</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583"/>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
      <c r="F14" s="51" t="s">
        <v>440</v>
      </c>
      <c r="G14" s="586" t="s">
        <v>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583"/>
    </row>
    <row r="15" spans="2:49" ht="24.75" customHeight="1" thickBot="1" x14ac:dyDescent="0.2">
      <c r="F15" s="571"/>
      <c r="G15" s="550"/>
      <c r="H15" s="550"/>
      <c r="I15" s="44" t="s">
        <v>258</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583"/>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31</v>
      </c>
      <c r="AT16" s="554"/>
      <c r="AU16" s="95"/>
      <c r="AV16" s="44" t="s">
        <v>13</v>
      </c>
      <c r="AW16" s="583"/>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583"/>
    </row>
    <row r="18" spans="2:49" ht="24.75" customHeight="1" thickBot="1" x14ac:dyDescent="0.2">
      <c r="K18" s="56"/>
      <c r="L18" s="53"/>
      <c r="M18" s="548"/>
      <c r="N18" s="56"/>
      <c r="P18" s="572"/>
      <c r="Q18" s="577"/>
      <c r="R18" s="577"/>
      <c r="S18" s="577"/>
      <c r="T18" s="52" t="s">
        <v>14</v>
      </c>
      <c r="U18"/>
      <c r="V18" s="249"/>
      <c r="W18"/>
      <c r="X18" s="194"/>
      <c r="Y18" s="551">
        <f>+ROUND(AH9,1)+ROUND(AH12,1)+ROUND(AH15,1)+AH18</f>
        <v>0</v>
      </c>
      <c r="Z18" s="552"/>
      <c r="AA18" s="552"/>
      <c r="AB18" s="52" t="s">
        <v>4</v>
      </c>
      <c r="AC18" s="192"/>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583"/>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
      <c r="K20" s="56"/>
      <c r="L20" s="53"/>
      <c r="M20" s="548"/>
      <c r="N20" s="56"/>
      <c r="P20" s="45" t="s">
        <v>48</v>
      </c>
      <c r="Q20" s="543" t="s">
        <v>279</v>
      </c>
      <c r="R20" s="543"/>
      <c r="S20" s="543"/>
      <c r="T20" s="544"/>
      <c r="U20" s="133"/>
      <c r="V20" s="250"/>
      <c r="W20" s="252"/>
      <c r="X20" s="253"/>
      <c r="Y20" s="136" t="s">
        <v>25</v>
      </c>
      <c r="Z20" s="543" t="s">
        <v>280</v>
      </c>
      <c r="AA20" s="543"/>
      <c r="AB20" s="544"/>
      <c r="AC20" s="53"/>
      <c r="AD20" s="53"/>
      <c r="AE20" s="548"/>
      <c r="AG20" s="53"/>
      <c r="AH20" s="53"/>
      <c r="AI20" s="56"/>
      <c r="AJ20" s="53"/>
      <c r="AK20" s="53"/>
      <c r="AL20" s="147"/>
      <c r="AM20" s="56"/>
      <c r="AN20" s="257"/>
      <c r="AO20" s="545" t="s">
        <v>256</v>
      </c>
      <c r="AP20" s="546"/>
      <c r="AQ20" s="191"/>
      <c r="AR20" s="53"/>
      <c r="AS20" s="58"/>
      <c r="AT20" s="58"/>
      <c r="AW20" s="583"/>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3"/>
      <c r="V21" s="133"/>
      <c r="W21" s="133"/>
      <c r="X21" s="133"/>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583"/>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583"/>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34</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583"/>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180</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583"/>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583"/>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583"/>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183</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583"/>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583"/>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583"/>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185</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583"/>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64"/>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62" zoomScaleNormal="62" workbookViewId="0">
      <selection activeCell="M43" sqref="M43"/>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46" t="s">
        <v>275</v>
      </c>
      <c r="C3" s="646"/>
      <c r="D3" s="646"/>
      <c r="E3" s="646"/>
      <c r="F3" s="646"/>
      <c r="G3" s="110"/>
      <c r="H3" s="110"/>
      <c r="I3" s="110"/>
      <c r="J3" s="110"/>
      <c r="K3" s="110"/>
      <c r="Y3"/>
      <c r="Z3"/>
      <c r="AA3" s="111"/>
    </row>
    <row r="4" spans="2:27" ht="14.1" customHeight="1" x14ac:dyDescent="0.15">
      <c r="B4" s="646"/>
      <c r="C4" s="646"/>
      <c r="D4" s="646"/>
      <c r="E4" s="646"/>
      <c r="F4" s="646"/>
      <c r="G4" s="110"/>
      <c r="H4" s="110"/>
      <c r="I4" s="110"/>
      <c r="J4" s="110"/>
      <c r="K4" s="110"/>
      <c r="Y4" s="650" t="s">
        <v>329</v>
      </c>
      <c r="Z4" s="112" t="s">
        <v>113</v>
      </c>
      <c r="AA4" s="113" t="s">
        <v>114</v>
      </c>
    </row>
    <row r="5" spans="2:27" ht="14.1" customHeight="1" thickBot="1" x14ac:dyDescent="0.2">
      <c r="C5" s="110"/>
      <c r="D5" s="110"/>
      <c r="E5" s="110"/>
      <c r="F5" s="110"/>
      <c r="G5" s="110"/>
      <c r="H5" s="110"/>
      <c r="I5" s="110"/>
      <c r="J5" s="110"/>
      <c r="K5" s="110"/>
      <c r="Y5" s="651"/>
      <c r="Z5" s="114" t="str">
        <f>+表紙!N28</f>
        <v>○</v>
      </c>
      <c r="AA5" s="114" t="str">
        <f>+表紙!O28</f>
        <v>　</v>
      </c>
    </row>
    <row r="6" spans="2:27" ht="15" customHeight="1" thickBot="1" x14ac:dyDescent="0.2">
      <c r="B6" s="165" t="s">
        <v>99</v>
      </c>
      <c r="C6" s="165"/>
      <c r="D6" s="165"/>
      <c r="E6" s="165"/>
      <c r="F6" s="165"/>
      <c r="G6" s="165"/>
      <c r="H6" s="165"/>
      <c r="I6" s="165"/>
      <c r="J6" s="165"/>
      <c r="K6" s="165"/>
      <c r="L6" s="87"/>
      <c r="M6" s="647"/>
      <c r="N6" s="647"/>
      <c r="O6" s="87" t="s">
        <v>97</v>
      </c>
      <c r="P6" s="652" t="str">
        <f>+表紙!F47</f>
        <v>太陽油脂株式会社</v>
      </c>
      <c r="Q6" s="652"/>
      <c r="R6" s="652"/>
      <c r="S6" s="652"/>
      <c r="T6" s="652"/>
      <c r="U6" s="652"/>
      <c r="V6" s="647"/>
      <c r="W6" s="647"/>
      <c r="X6" s="647"/>
      <c r="Y6" s="647"/>
      <c r="Z6" s="647"/>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48" t="s">
        <v>233</v>
      </c>
      <c r="D9" s="648"/>
      <c r="E9" s="648"/>
      <c r="F9" s="649"/>
      <c r="G9" s="323">
        <f>IF(ｱ.燃え殻!D24&gt;0,ｱ.燃え殻!D24,IF(G$19&gt;0,"0",0))</f>
        <v>0</v>
      </c>
      <c r="H9" s="323">
        <f>IF(ｲ.汚泥!D24&gt;0,ｲ.汚泥!D24,IF(H$19&gt;0,"0",0))</f>
        <v>3000</v>
      </c>
      <c r="I9" s="323">
        <f>IF(ｳ.廃油!D24&gt;0,ｳ.廃油!D24,IF(I$19&gt;0,"0",0))</f>
        <v>23</v>
      </c>
      <c r="J9" s="323">
        <f>IF(ｴ.廃酸!$D24&gt;0,ｴ.廃酸!D24,IF(J$19&gt;0,"0",0))</f>
        <v>0.1</v>
      </c>
      <c r="K9" s="323" t="str">
        <f>IF(ｵ.廃ｱﾙｶﾘ!$D24&gt;0,ｵ.廃ｱﾙｶﾘ!D24,IF(K$19&gt;0,"0",0))</f>
        <v>0</v>
      </c>
      <c r="L9" s="323">
        <f>IF(ｶ.廃ﾌﾟﾗ類!D24&gt;0,ｶ.廃ﾌﾟﾗ類!D24,IF(L$19&gt;0,"0",0))</f>
        <v>44.5</v>
      </c>
      <c r="M9" s="323">
        <f>IF(ｷ.紙くず!D24&gt;0,ｷ.紙くず!D24,IF(M$19&gt;0,"0",0))</f>
        <v>0</v>
      </c>
      <c r="N9" s="323">
        <f>IF(ｸ.木くず!D24&gt;0,ｸ.木くず!D24,IF(N$19&gt;0,"0",0))</f>
        <v>0</v>
      </c>
      <c r="O9" s="323">
        <f>IF(ｹ.繊維くず!D24&gt;0,ｹ.繊維くず!D24,IF(O$19&gt;0,"0",0))</f>
        <v>0</v>
      </c>
      <c r="P9" s="323">
        <f>IF(ｺ.動植物性残さ!D24&gt;0,ｺ.動植物性残さ!D24,IF(P$19&gt;0,"0",0))</f>
        <v>39</v>
      </c>
      <c r="Q9" s="323">
        <f>IF(ｻ.動物系固形不要物!D24&gt;0,ｻ.動物系固形不要物!D24,IF(Q$19&gt;0,"0",0))</f>
        <v>0</v>
      </c>
      <c r="R9" s="323">
        <f>IF(ｼ.ｺﾞﾑくず!D24&gt;0,ｼ.ｺﾞﾑくず!D24,IF(R$19&gt;0,"0",0))</f>
        <v>0</v>
      </c>
      <c r="S9" s="323">
        <f>IF(ｽ.金属くず!D24&gt;0,ｽ.金属くず!D24,IF(S$19&gt;0,"0",0))</f>
        <v>14</v>
      </c>
      <c r="T9" s="323" t="str">
        <f>IF(ｾ.ｶﾞﾗｽ･ｺﾝｸﾘ･陶磁器くず!D24&gt;0,ｾ.ｶﾞﾗｽ･ｺﾝｸﾘ･陶磁器くず!D24,IF(T$19&gt;0,"0",0))</f>
        <v>0</v>
      </c>
      <c r="U9" s="323">
        <f>IF(ｿ.鉱さい!D24&gt;0,ｿ.鉱さい!D24,IF(U$19&gt;0,"0",0))</f>
        <v>0</v>
      </c>
      <c r="V9" s="323" t="str">
        <f>IF(ﾀ.がれき類!D24&gt;0,ﾀ.がれき類!D24,IF(V$19&gt;0,"0",0))</f>
        <v>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0</v>
      </c>
      <c r="AA9" s="325">
        <f>IF(SUM(G9:Z9)&gt;0,SUM(G9:Z9),IF(AA$19&gt;0,"0",0))</f>
        <v>3120.6</v>
      </c>
    </row>
    <row r="10" spans="2:27" ht="24" customHeight="1" x14ac:dyDescent="0.15">
      <c r="B10" s="169" t="s">
        <v>355</v>
      </c>
      <c r="C10" s="655" t="s">
        <v>322</v>
      </c>
      <c r="D10" s="655"/>
      <c r="E10" s="655"/>
      <c r="F10" s="656"/>
      <c r="G10" s="326">
        <f>IF(ｱ.燃え殻!D25&gt;0,ｱ.燃え殻!D25,IF(G$19&gt;0,"0",0))</f>
        <v>0</v>
      </c>
      <c r="H10" s="326" t="str">
        <f>IF(ｲ.汚泥!D25&gt;0,ｲ.汚泥!D25,IF(H$19&gt;0,"0",0))</f>
        <v>0</v>
      </c>
      <c r="I10" s="326" t="str">
        <f>IF(ｳ.廃油!D25&gt;0,ｳ.廃油!D25,IF(I$19&gt;0,"0",0))</f>
        <v>0</v>
      </c>
      <c r="J10" s="326">
        <f>IF(ｴ.廃酸!$D25&gt;0,ｴ.廃酸!D25,IF(J$19&gt;0,"0",0))</f>
        <v>0</v>
      </c>
      <c r="K10" s="326" t="str">
        <f>IF(ｵ.廃ｱﾙｶﾘ!$D25&gt;0,ｵ.廃ｱﾙｶﾘ!D25,IF(K$19&gt;0,"0",0))</f>
        <v>0</v>
      </c>
      <c r="L10" s="326" t="str">
        <f>IF(ｶ.廃ﾌﾟﾗ類!D25&gt;0,ｶ.廃ﾌﾟﾗ類!D25,IF(L$19&gt;0,"0",0))</f>
        <v>0</v>
      </c>
      <c r="M10" s="326">
        <f>IF(ｷ.紙くず!D25&gt;0,ｷ.紙くず!D25,IF(M$19&gt;0,"0",0))</f>
        <v>0</v>
      </c>
      <c r="N10" s="326">
        <f>IF(ｸ.木くず!D25&gt;0,ｸ.木くず!D25,IF(N$19&gt;0,"0",0))</f>
        <v>0</v>
      </c>
      <c r="O10" s="326">
        <f>IF(ｹ.繊維くず!D25&gt;0,ｹ.繊維くず!D25,IF(O$19&gt;0,"0",0))</f>
        <v>0</v>
      </c>
      <c r="P10" s="326" t="str">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f>IF(ﾄ.混合廃棄物その他!D25&gt;0,ﾄ.混合廃棄物その他!D25,IF(Z$19&gt;0,"0",0))</f>
        <v>0</v>
      </c>
      <c r="AA10" s="328" t="str">
        <f t="shared" ref="AA10:AA18" si="0">IF(SUM(G10:Z10)&gt;0,SUM(G10:Z10),IF(AA$19&gt;0,"0",0))</f>
        <v>0</v>
      </c>
    </row>
    <row r="11" spans="2:27" ht="24" customHeight="1" x14ac:dyDescent="0.15">
      <c r="B11" s="169" t="s">
        <v>356</v>
      </c>
      <c r="C11" s="657" t="s">
        <v>323</v>
      </c>
      <c r="D11" s="657"/>
      <c r="E11" s="657"/>
      <c r="F11" s="658"/>
      <c r="G11" s="329">
        <f>IF(ｱ.燃え殻!D26&gt;0,ｱ.燃え殻!D26,IF(G$19&gt;0,"0",0))</f>
        <v>0</v>
      </c>
      <c r="H11" s="329" t="str">
        <f>IF(ｲ.汚泥!D26&gt;0,ｲ.汚泥!D26,IF(H$19&gt;0,"0",0))</f>
        <v>0</v>
      </c>
      <c r="I11" s="329" t="str">
        <f>IF(ｳ.廃油!D26&gt;0,ｳ.廃油!D26,IF(I$19&gt;0,"0",0))</f>
        <v>0</v>
      </c>
      <c r="J11" s="329">
        <f>IF(ｴ.廃酸!$D26&gt;0,ｴ.廃酸!D26,IF(J$19&gt;0,"0",0))</f>
        <v>0</v>
      </c>
      <c r="K11" s="329" t="str">
        <f>IF(ｵ.廃ｱﾙｶﾘ!$D26&gt;0,ｵ.廃ｱﾙｶﾘ!D26,IF(K$19&gt;0,"0",0))</f>
        <v>0</v>
      </c>
      <c r="L11" s="329" t="str">
        <f>IF(ｶ.廃ﾌﾟﾗ類!D26&gt;0,ｶ.廃ﾌﾟﾗ類!D26,IF(L$19&gt;0,"0",0))</f>
        <v>0</v>
      </c>
      <c r="M11" s="329">
        <f>IF(ｷ.紙くず!D26&gt;0,ｷ.紙くず!D26,IF(M$19&gt;0,"0",0))</f>
        <v>0</v>
      </c>
      <c r="N11" s="329">
        <f>IF(ｸ.木くず!D26&gt;0,ｸ.木くず!D26,IF(N$19&gt;0,"0",0))</f>
        <v>0</v>
      </c>
      <c r="O11" s="329">
        <f>IF(ｹ.繊維くず!D26&gt;0,ｹ.繊維くず!D26,IF(O$19&gt;0,"0",0))</f>
        <v>0</v>
      </c>
      <c r="P11" s="329" t="str">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f>IF(ﾄ.混合廃棄物その他!D26&gt;0,ﾄ.混合廃棄物その他!D26,IF(Z$19&gt;0,"0",0))</f>
        <v>0</v>
      </c>
      <c r="AA11" s="331" t="str">
        <f t="shared" si="0"/>
        <v>0</v>
      </c>
    </row>
    <row r="12" spans="2:27" ht="24" customHeight="1" x14ac:dyDescent="0.15">
      <c r="B12" s="169">
        <v>4</v>
      </c>
      <c r="C12" s="657" t="s">
        <v>324</v>
      </c>
      <c r="D12" s="657"/>
      <c r="E12" s="657"/>
      <c r="F12" s="658"/>
      <c r="G12" s="329">
        <f>IF(ｱ.燃え殻!D27&gt;0,ｱ.燃え殻!D27,IF(G$19&gt;0,"0",0))</f>
        <v>0</v>
      </c>
      <c r="H12" s="329" t="str">
        <f>IF(ｲ.汚泥!D27&gt;0,ｲ.汚泥!D27,IF(H$19&gt;0,"0",0))</f>
        <v>0</v>
      </c>
      <c r="I12" s="329" t="str">
        <f>IF(ｳ.廃油!D27&gt;0,ｳ.廃油!D27,IF(I$19&gt;0,"0",0))</f>
        <v>0</v>
      </c>
      <c r="J12" s="329">
        <f>IF(ｴ.廃酸!$D27&gt;0,ｴ.廃酸!D27,IF(J$19&gt;0,"0",0))</f>
        <v>0</v>
      </c>
      <c r="K12" s="329" t="str">
        <f>IF(ｵ.廃ｱﾙｶﾘ!$D27&gt;0,ｵ.廃ｱﾙｶﾘ!D27,IF(K$19&gt;0,"0",0))</f>
        <v>0</v>
      </c>
      <c r="L12" s="329" t="str">
        <f>IF(ｶ.廃ﾌﾟﾗ類!D27&gt;0,ｶ.廃ﾌﾟﾗ類!D27,IF(L$19&gt;0,"0",0))</f>
        <v>0</v>
      </c>
      <c r="M12" s="329">
        <f>IF(ｷ.紙くず!D27&gt;0,ｷ.紙くず!D27,IF(M$19&gt;0,"0",0))</f>
        <v>0</v>
      </c>
      <c r="N12" s="329">
        <f>IF(ｸ.木くず!D27&gt;0,ｸ.木くず!D27,IF(N$19&gt;0,"0",0))</f>
        <v>0</v>
      </c>
      <c r="O12" s="329">
        <f>IF(ｹ.繊維くず!D27&gt;0,ｹ.繊維くず!D27,IF(O$19&gt;0,"0",0))</f>
        <v>0</v>
      </c>
      <c r="P12" s="329" t="str">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f>IF(ﾄ.混合廃棄物その他!D27&gt;0,ﾄ.混合廃棄物その他!D27,IF(Z$19&gt;0,"0",0))</f>
        <v>0</v>
      </c>
      <c r="AA12" s="331" t="str">
        <f t="shared" si="0"/>
        <v>0</v>
      </c>
    </row>
    <row r="13" spans="2:27" ht="24" customHeight="1" x14ac:dyDescent="0.15">
      <c r="B13" s="169" t="s">
        <v>229</v>
      </c>
      <c r="C13" s="659" t="s">
        <v>325</v>
      </c>
      <c r="D13" s="660"/>
      <c r="E13" s="660"/>
      <c r="F13" s="661"/>
      <c r="G13" s="329">
        <f>IF(ｱ.燃え殻!D28&gt;0,ｱ.燃え殻!D28,IF(G$19&gt;0,"0",0))</f>
        <v>0</v>
      </c>
      <c r="H13" s="329" t="str">
        <f>IF(ｲ.汚泥!D28&gt;0,ｲ.汚泥!D28,IF(H$19&gt;0,"0",0))</f>
        <v>0</v>
      </c>
      <c r="I13" s="329" t="str">
        <f>IF(ｳ.廃油!D28&gt;0,ｳ.廃油!D28,IF(I$19&gt;0,"0",0))</f>
        <v>0</v>
      </c>
      <c r="J13" s="329">
        <f>IF(ｴ.廃酸!$D28&gt;0,ｴ.廃酸!D28,IF(J$19&gt;0,"0",0))</f>
        <v>0</v>
      </c>
      <c r="K13" s="329" t="str">
        <f>IF(ｵ.廃ｱﾙｶﾘ!$D28&gt;0,ｵ.廃ｱﾙｶﾘ!D28,IF(K$19&gt;0,"0",0))</f>
        <v>0</v>
      </c>
      <c r="L13" s="329" t="str">
        <f>IF(ｶ.廃ﾌﾟﾗ類!D28&gt;0,ｶ.廃ﾌﾟﾗ類!D28,IF(L$19&gt;0,"0",0))</f>
        <v>0</v>
      </c>
      <c r="M13" s="329">
        <f>IF(ｷ.紙くず!D28&gt;0,ｷ.紙くず!D28,IF(M$19&gt;0,"0",0))</f>
        <v>0</v>
      </c>
      <c r="N13" s="329">
        <f>IF(ｸ.木くず!D28&gt;0,ｸ.木くず!D28,IF(N$19&gt;0,"0",0))</f>
        <v>0</v>
      </c>
      <c r="O13" s="329">
        <f>IF(ｹ.繊維くず!D28&gt;0,ｹ.繊維くず!D28,IF(O$19&gt;0,"0",0))</f>
        <v>0</v>
      </c>
      <c r="P13" s="329" t="str">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f>IF(ﾄ.混合廃棄物その他!D28&gt;0,ﾄ.混合廃棄物その他!D28,IF(Z$19&gt;0,"0",0))</f>
        <v>0</v>
      </c>
      <c r="AA13" s="331" t="str">
        <f t="shared" si="0"/>
        <v>0</v>
      </c>
    </row>
    <row r="14" spans="2:27" ht="24" customHeight="1" x14ac:dyDescent="0.15">
      <c r="B14" s="169" t="s">
        <v>230</v>
      </c>
      <c r="C14" s="657" t="s">
        <v>243</v>
      </c>
      <c r="D14" s="657"/>
      <c r="E14" s="657"/>
      <c r="F14" s="658"/>
      <c r="G14" s="329">
        <f>IF(ｱ.燃え殻!D29&gt;0,ｱ.燃え殻!D29,IF(G$19&gt;0,"0",0))</f>
        <v>0</v>
      </c>
      <c r="H14" s="329">
        <f>IF(ｲ.汚泥!D29&gt;0,ｲ.汚泥!D29,IF(H$19&gt;0,"0",0))</f>
        <v>3000</v>
      </c>
      <c r="I14" s="329">
        <f>IF(ｳ.廃油!D29&gt;0,ｳ.廃油!D29,IF(I$19&gt;0,"0",0))</f>
        <v>23</v>
      </c>
      <c r="J14" s="329">
        <f>IF(ｴ.廃酸!$D29&gt;0,ｴ.廃酸!D29,IF(J$19&gt;0,"0",0))</f>
        <v>0.1</v>
      </c>
      <c r="K14" s="329" t="str">
        <f>IF(ｵ.廃ｱﾙｶﾘ!$D29&gt;0,ｵ.廃ｱﾙｶﾘ!D29,IF(K$19&gt;0,"0",0))</f>
        <v>0</v>
      </c>
      <c r="L14" s="329">
        <f>IF(ｶ.廃ﾌﾟﾗ類!D29&gt;0,ｶ.廃ﾌﾟﾗ類!D29,IF(L$19&gt;0,"0",0))</f>
        <v>44.5</v>
      </c>
      <c r="M14" s="329">
        <f>IF(ｷ.紙くず!D29&gt;0,ｷ.紙くず!D29,IF(M$19&gt;0,"0",0))</f>
        <v>0</v>
      </c>
      <c r="N14" s="329">
        <f>IF(ｸ.木くず!D29&gt;0,ｸ.木くず!D29,IF(N$19&gt;0,"0",0))</f>
        <v>0</v>
      </c>
      <c r="O14" s="329">
        <f>IF(ｹ.繊維くず!D29&gt;0,ｹ.繊維くず!D29,IF(O$19&gt;0,"0",0))</f>
        <v>0</v>
      </c>
      <c r="P14" s="329">
        <f>IF(ｺ.動植物性残さ!D29&gt;0,ｺ.動植物性残さ!D29,IF(P$19&gt;0,"0",0))</f>
        <v>39</v>
      </c>
      <c r="Q14" s="329">
        <f>IF(ｻ.動物系固形不要物!D29&gt;0,ｻ.動物系固形不要物!D29,IF(Q$19&gt;0,"0",0))</f>
        <v>0</v>
      </c>
      <c r="R14" s="329">
        <f>IF(ｼ.ｺﾞﾑくず!D29&gt;0,ｼ.ｺﾞﾑくず!D29,IF(R$19&gt;0,"0",0))</f>
        <v>0</v>
      </c>
      <c r="S14" s="329">
        <f>IF(ｽ.金属くず!D29&gt;0,ｽ.金属くず!D29,IF(S$19&gt;0,"0",0))</f>
        <v>14</v>
      </c>
      <c r="T14" s="329" t="str">
        <f>IF(ｾ.ｶﾞﾗｽ･ｺﾝｸﾘ･陶磁器くず!D29&gt;0,ｾ.ｶﾞﾗｽ･ｺﾝｸﾘ･陶磁器くず!D29,IF(T$19&gt;0,"0",0))</f>
        <v>0</v>
      </c>
      <c r="U14" s="329">
        <f>IF(ｿ.鉱さい!D29&gt;0,ｿ.鉱さい!D29,IF(U$19&gt;0,"0",0))</f>
        <v>0</v>
      </c>
      <c r="V14" s="329" t="str">
        <f>IF(ﾀ.がれき類!D29&gt;0,ﾀ.がれき類!D29,IF(V$19&gt;0,"0",0))</f>
        <v>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0</v>
      </c>
      <c r="AA14" s="331">
        <f t="shared" si="0"/>
        <v>3120.6</v>
      </c>
    </row>
    <row r="15" spans="2:27" ht="24" customHeight="1" x14ac:dyDescent="0.15">
      <c r="B15" s="169" t="s">
        <v>246</v>
      </c>
      <c r="C15" s="657" t="s">
        <v>244</v>
      </c>
      <c r="D15" s="657"/>
      <c r="E15" s="657"/>
      <c r="F15" s="658"/>
      <c r="G15" s="329">
        <f>IF(ｱ.燃え殻!D30&gt;0,ｱ.燃え殻!D30,IF(G$19&gt;0,"0",0))</f>
        <v>0</v>
      </c>
      <c r="H15" s="329" t="str">
        <f>IF(ｲ.汚泥!D30&gt;0,ｲ.汚泥!D30,IF(H$19&gt;0,"0",0))</f>
        <v>0</v>
      </c>
      <c r="I15" s="329" t="str">
        <f>IF(ｳ.廃油!D30&gt;0,ｳ.廃油!D30,IF(I$19&gt;0,"0",0))</f>
        <v>0</v>
      </c>
      <c r="J15" s="329">
        <f>IF(ｴ.廃酸!$D30&gt;0,ｴ.廃酸!D30,IF(J$19&gt;0,"0",0))</f>
        <v>0</v>
      </c>
      <c r="K15" s="329" t="str">
        <f>IF(ｵ.廃ｱﾙｶﾘ!$D30&gt;0,ｵ.廃ｱﾙｶﾘ!D30,IF(K$19&gt;0,"0",0))</f>
        <v>0</v>
      </c>
      <c r="L15" s="329" t="str">
        <f>IF(ｶ.廃ﾌﾟﾗ類!D30&gt;0,ｶ.廃ﾌﾟﾗ類!D30,IF(L$19&gt;0,"0",0))</f>
        <v>0</v>
      </c>
      <c r="M15" s="329">
        <f>IF(ｷ.紙くず!D30&gt;0,ｷ.紙くず!D30,IF(M$19&gt;0,"0",0))</f>
        <v>0</v>
      </c>
      <c r="N15" s="329">
        <f>IF(ｸ.木くず!D30&gt;0,ｸ.木くず!D30,IF(N$19&gt;0,"0",0))</f>
        <v>0</v>
      </c>
      <c r="O15" s="329">
        <f>IF(ｹ.繊維くず!D30&gt;0,ｹ.繊維くず!D30,IF(O$19&gt;0,"0",0))</f>
        <v>0</v>
      </c>
      <c r="P15" s="329" t="str">
        <f>IF(ｺ.動植物性残さ!D30&gt;0,ｺ.動植物性残さ!D30,IF(P$19&gt;0,"0",0))</f>
        <v>0</v>
      </c>
      <c r="Q15" s="329">
        <f>IF(ｻ.動物系固形不要物!D30&gt;0,ｻ.動物系固形不要物!D30,IF(Q$19&gt;0,"0",0))</f>
        <v>0</v>
      </c>
      <c r="R15" s="329">
        <f>IF(ｼ.ｺﾞﾑくず!D30&gt;0,ｼ.ｺﾞﾑくず!D30,IF(R$19&gt;0,"0",0))</f>
        <v>0</v>
      </c>
      <c r="S15" s="329" t="str">
        <f>IF(ｽ.金属くず!D30&gt;0,ｽ.金属くず!D30,IF(S$19&gt;0,"0",0))</f>
        <v>0</v>
      </c>
      <c r="T15" s="329" t="str">
        <f>IF(ｾ.ｶﾞﾗｽ･ｺﾝｸﾘ･陶磁器くず!D30&gt;0,ｾ.ｶﾞﾗｽ･ｺﾝｸﾘ･陶磁器くず!D30,IF(T$19&gt;0,"0",0))</f>
        <v>0</v>
      </c>
      <c r="U15" s="329">
        <f>IF(ｿ.鉱さい!D30&gt;0,ｿ.鉱さい!D30,IF(U$19&gt;0,"0",0))</f>
        <v>0</v>
      </c>
      <c r="V15" s="329" t="str">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0</v>
      </c>
      <c r="AA15" s="331" t="str">
        <f t="shared" si="0"/>
        <v>0</v>
      </c>
    </row>
    <row r="16" spans="2:27" ht="24" customHeight="1" x14ac:dyDescent="0.15">
      <c r="B16" s="169" t="s">
        <v>247</v>
      </c>
      <c r="C16" s="657" t="s">
        <v>245</v>
      </c>
      <c r="D16" s="657"/>
      <c r="E16" s="657"/>
      <c r="F16" s="658"/>
      <c r="G16" s="329">
        <f>IF(ｱ.燃え殻!D31&gt;0,ｱ.燃え殻!D31,IF(G$19&gt;0,"0",0))</f>
        <v>0</v>
      </c>
      <c r="H16" s="329">
        <f>IF(ｲ.汚泥!D31&gt;0,ｲ.汚泥!D31,IF(H$19&gt;0,"0",0))</f>
        <v>3000</v>
      </c>
      <c r="I16" s="329">
        <f>IF(ｳ.廃油!D31&gt;0,ｳ.廃油!D31,IF(I$19&gt;0,"0",0))</f>
        <v>8</v>
      </c>
      <c r="J16" s="329">
        <f>IF(ｴ.廃酸!$D31&gt;0,ｴ.廃酸!D31,IF(J$19&gt;0,"0",0))</f>
        <v>0.1</v>
      </c>
      <c r="K16" s="329" t="str">
        <f>IF(ｵ.廃ｱﾙｶﾘ!$D31&gt;0,ｵ.廃ｱﾙｶﾘ!D31,IF(K$19&gt;0,"0",0))</f>
        <v>0</v>
      </c>
      <c r="L16" s="329">
        <f>IF(ｶ.廃ﾌﾟﾗ類!D31&gt;0,ｶ.廃ﾌﾟﾗ類!D31,IF(L$19&gt;0,"0",0))</f>
        <v>8.5</v>
      </c>
      <c r="M16" s="329">
        <f>IF(ｷ.紙くず!D31&gt;0,ｷ.紙くず!D31,IF(M$19&gt;0,"0",0))</f>
        <v>0</v>
      </c>
      <c r="N16" s="329">
        <f>IF(ｸ.木くず!D31&gt;0,ｸ.木くず!D31,IF(N$19&gt;0,"0",0))</f>
        <v>0</v>
      </c>
      <c r="O16" s="329">
        <f>IF(ｹ.繊維くず!D31&gt;0,ｹ.繊維くず!D31,IF(O$19&gt;0,"0",0))</f>
        <v>0</v>
      </c>
      <c r="P16" s="329">
        <f>IF(ｺ.動植物性残さ!D31&gt;0,ｺ.動植物性残さ!D31,IF(P$19&gt;0,"0",0))</f>
        <v>39</v>
      </c>
      <c r="Q16" s="329">
        <f>IF(ｻ.動物系固形不要物!D31&gt;0,ｻ.動物系固形不要物!D31,IF(Q$19&gt;0,"0",0))</f>
        <v>0</v>
      </c>
      <c r="R16" s="329">
        <f>IF(ｼ.ｺﾞﾑくず!D31&gt;0,ｼ.ｺﾞﾑくず!D31,IF(R$19&gt;0,"0",0))</f>
        <v>0</v>
      </c>
      <c r="S16" s="329">
        <f>IF(ｽ.金属くず!D31&gt;0,ｽ.金属くず!D31,IF(S$19&gt;0,"0",0))</f>
        <v>14</v>
      </c>
      <c r="T16" s="329" t="str">
        <f>IF(ｾ.ｶﾞﾗｽ･ｺﾝｸﾘ･陶磁器くず!D31&gt;0,ｾ.ｶﾞﾗｽ･ｺﾝｸﾘ･陶磁器くず!D31,IF(T$19&gt;0,"0",0))</f>
        <v>0</v>
      </c>
      <c r="U16" s="329">
        <f>IF(ｿ.鉱さい!D31&gt;0,ｿ.鉱さい!D31,IF(U$19&gt;0,"0",0))</f>
        <v>0</v>
      </c>
      <c r="V16" s="329" t="str">
        <f>IF(ﾀ.がれき類!D31&gt;0,ﾀ.がれき類!D31,IF(V$19&gt;0,"0",0))</f>
        <v>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0</v>
      </c>
      <c r="AA16" s="331">
        <f t="shared" si="0"/>
        <v>3069.6</v>
      </c>
    </row>
    <row r="17" spans="2:27" ht="24" customHeight="1" x14ac:dyDescent="0.15">
      <c r="B17" s="169"/>
      <c r="C17" s="657" t="s">
        <v>444</v>
      </c>
      <c r="D17" s="657"/>
      <c r="E17" s="657"/>
      <c r="F17" s="658"/>
      <c r="G17" s="329">
        <f>IF(ｱ.燃え殻!D32&gt;0,ｱ.燃え殻!D32,IF(G$19&gt;0,"0",0))</f>
        <v>0</v>
      </c>
      <c r="H17" s="329" t="str">
        <f>IF(ｲ.汚泥!D32&gt;0,ｲ.汚泥!D32,IF(H$19&gt;0,"0",0))</f>
        <v>0</v>
      </c>
      <c r="I17" s="329" t="str">
        <f>IF(ｳ.廃油!D32&gt;0,ｳ.廃油!D32,IF(I$19&gt;0,"0",0))</f>
        <v>0</v>
      </c>
      <c r="J17" s="329">
        <f>IF(ｴ.廃酸!$D32&gt;0,ｴ.廃酸!D32,IF(J$19&gt;0,"0",0))</f>
        <v>0</v>
      </c>
      <c r="K17" s="329" t="str">
        <f>IF(ｵ.廃ｱﾙｶﾘ!$D32&gt;0,ｵ.廃ｱﾙｶﾘ!D32,IF(K$19&gt;0,"0",0))</f>
        <v>0</v>
      </c>
      <c r="L17" s="329" t="str">
        <f>IF(ｶ.廃ﾌﾟﾗ類!D32&gt;0,ｶ.廃ﾌﾟﾗ類!D32,IF(L$19&gt;0,"0",0))</f>
        <v>0</v>
      </c>
      <c r="M17" s="329">
        <f>IF(ｷ.紙くず!D32&gt;0,ｷ.紙くず!D32,IF(M$19&gt;0,"0",0))</f>
        <v>0</v>
      </c>
      <c r="N17" s="329">
        <f>IF(ｸ.木くず!D32&gt;0,ｸ.木くず!D32,IF(N$19&gt;0,"0",0))</f>
        <v>0</v>
      </c>
      <c r="O17" s="329">
        <f>IF(ｹ.繊維くず!D32&gt;0,ｹ.繊維くず!D32,IF(O$19&gt;0,"0",0))</f>
        <v>0</v>
      </c>
      <c r="P17" s="329" t="str">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f>IF(ﾄ.混合廃棄物その他!D32&gt;0,ﾄ.混合廃棄物その他!D32,IF(Z$19&gt;0,"0",0))</f>
        <v>0</v>
      </c>
      <c r="AA17" s="331" t="str">
        <f t="shared" si="0"/>
        <v>0</v>
      </c>
    </row>
    <row r="18" spans="2:27" ht="24" customHeight="1" thickBot="1" x14ac:dyDescent="0.2">
      <c r="B18" s="170"/>
      <c r="C18" s="198" t="s">
        <v>271</v>
      </c>
      <c r="D18" s="653" t="s">
        <v>394</v>
      </c>
      <c r="E18" s="653"/>
      <c r="F18" s="654"/>
      <c r="G18" s="332">
        <f>IF(ｱ.燃え殻!D33&gt;0,ｱ.燃え殻!D33,IF(G$19&gt;0,"0",0))</f>
        <v>0</v>
      </c>
      <c r="H18" s="332" t="str">
        <f>IF(ｲ.汚泥!D33&gt;0,ｲ.汚泥!D33,IF(H$19&gt;0,"0",0))</f>
        <v>0</v>
      </c>
      <c r="I18" s="332" t="str">
        <f>IF(ｳ.廃油!D33&gt;0,ｳ.廃油!D33,IF(I$19&gt;0,"0",0))</f>
        <v>0</v>
      </c>
      <c r="J18" s="332">
        <f>IF(ｴ.廃酸!$D33&gt;0,ｴ.廃酸!D33,IF(J$19&gt;0,"0",0))</f>
        <v>0</v>
      </c>
      <c r="K18" s="332" t="str">
        <f>IF(ｵ.廃ｱﾙｶﾘ!$D33&gt;0,ｵ.廃ｱﾙｶﾘ!D33,IF(K$19&gt;0,"0",0))</f>
        <v>0</v>
      </c>
      <c r="L18" s="332" t="str">
        <f>IF(ｶ.廃ﾌﾟﾗ類!D33&gt;0,ｶ.廃ﾌﾟﾗ類!D33,IF(L$19&gt;0,"0",0))</f>
        <v>0</v>
      </c>
      <c r="M18" s="332">
        <f>IF(ｷ.紙くず!D33&gt;0,ｷ.紙くず!D33,IF(M$19&gt;0,"0",0))</f>
        <v>0</v>
      </c>
      <c r="N18" s="332">
        <f>IF(ｸ.木くず!D33&gt;0,ｸ.木くず!D33,IF(N$19&gt;0,"0",0))</f>
        <v>0</v>
      </c>
      <c r="O18" s="332">
        <f>IF(ｹ.繊維くず!D33&gt;0,ｹ.繊維くず!D33,IF(O$19&gt;0,"0",0))</f>
        <v>0</v>
      </c>
      <c r="P18" s="332" t="str">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f>IF(ﾄ.混合廃棄物その他!D33&gt;0,ﾄ.混合廃棄物その他!D33,IF(Z$19&gt;0,"0",0))</f>
        <v>0</v>
      </c>
      <c r="AA18" s="334" t="str">
        <f t="shared" si="0"/>
        <v>0</v>
      </c>
    </row>
    <row r="19" spans="2:27" ht="24" customHeight="1" thickTop="1" x14ac:dyDescent="0.15">
      <c r="B19" s="166"/>
      <c r="C19" s="171" t="s">
        <v>336</v>
      </c>
      <c r="D19" s="666" t="s">
        <v>337</v>
      </c>
      <c r="E19" s="666"/>
      <c r="F19" s="667"/>
      <c r="G19" s="335">
        <f t="shared" ref="G19:Z19" si="1">+G37+G25+G23+G22+G21-G20</f>
        <v>0</v>
      </c>
      <c r="H19" s="335">
        <f t="shared" si="1"/>
        <v>2257.6000000000004</v>
      </c>
      <c r="I19" s="335">
        <f t="shared" si="1"/>
        <v>24.4</v>
      </c>
      <c r="J19" s="335">
        <f t="shared" si="1"/>
        <v>0</v>
      </c>
      <c r="K19" s="335">
        <f t="shared" si="1"/>
        <v>5.3</v>
      </c>
      <c r="L19" s="335">
        <f t="shared" si="1"/>
        <v>62.1</v>
      </c>
      <c r="M19" s="335">
        <f t="shared" si="1"/>
        <v>0</v>
      </c>
      <c r="N19" s="335">
        <f t="shared" si="1"/>
        <v>0</v>
      </c>
      <c r="O19" s="335">
        <f t="shared" si="1"/>
        <v>0</v>
      </c>
      <c r="P19" s="335">
        <f t="shared" si="1"/>
        <v>23.9</v>
      </c>
      <c r="Q19" s="335">
        <f t="shared" si="1"/>
        <v>0</v>
      </c>
      <c r="R19" s="335">
        <f t="shared" si="1"/>
        <v>0</v>
      </c>
      <c r="S19" s="335">
        <f t="shared" si="1"/>
        <v>20.5</v>
      </c>
      <c r="T19" s="335">
        <f t="shared" si="1"/>
        <v>0.1</v>
      </c>
      <c r="U19" s="335">
        <f t="shared" si="1"/>
        <v>0</v>
      </c>
      <c r="V19" s="335">
        <f t="shared" si="1"/>
        <v>10</v>
      </c>
      <c r="W19" s="335">
        <f t="shared" si="1"/>
        <v>0</v>
      </c>
      <c r="X19" s="335">
        <f t="shared" si="1"/>
        <v>0</v>
      </c>
      <c r="Y19" s="335">
        <f t="shared" si="1"/>
        <v>0</v>
      </c>
      <c r="Z19" s="336">
        <f t="shared" si="1"/>
        <v>0</v>
      </c>
      <c r="AA19" s="337">
        <f t="shared" ref="AA19:AA25" si="2">SUM(G19:Z19)</f>
        <v>2403.9000000000005</v>
      </c>
    </row>
    <row r="20" spans="2:27" ht="24" customHeight="1" thickBot="1" x14ac:dyDescent="0.2">
      <c r="B20" s="167"/>
      <c r="C20" s="218" t="s">
        <v>234</v>
      </c>
      <c r="D20" s="668" t="s">
        <v>235</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70" t="s">
        <v>286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76" t="s">
        <v>287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2" t="s">
        <v>288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4" t="s">
        <v>273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4" t="s">
        <v>175</v>
      </c>
      <c r="D26" s="395" t="s">
        <v>21</v>
      </c>
      <c r="E26" s="662" t="s">
        <v>290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4"/>
      <c r="D27" s="172" t="s">
        <v>25</v>
      </c>
      <c r="E27" s="662" t="s">
        <v>291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5"/>
      <c r="D28" s="68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5"/>
      <c r="D29" s="68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5"/>
      <c r="D30" s="68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5"/>
      <c r="D31" s="123" t="s">
        <v>179</v>
      </c>
      <c r="E31" s="662" t="s">
        <v>295</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80" t="s">
        <v>174</v>
      </c>
      <c r="D37" s="123" t="s">
        <v>180</v>
      </c>
      <c r="E37" s="687" t="s">
        <v>237</v>
      </c>
      <c r="F37" s="688"/>
      <c r="G37" s="371">
        <f t="shared" ref="G37:Z37" si="8">+G38+G42</f>
        <v>0</v>
      </c>
      <c r="H37" s="371">
        <f t="shared" si="8"/>
        <v>2257.6000000000004</v>
      </c>
      <c r="I37" s="371">
        <f t="shared" si="8"/>
        <v>24.4</v>
      </c>
      <c r="J37" s="371">
        <f t="shared" si="8"/>
        <v>0</v>
      </c>
      <c r="K37" s="371">
        <f t="shared" si="8"/>
        <v>5.3</v>
      </c>
      <c r="L37" s="371">
        <f t="shared" si="8"/>
        <v>62.1</v>
      </c>
      <c r="M37" s="371">
        <f t="shared" si="8"/>
        <v>0</v>
      </c>
      <c r="N37" s="371">
        <f t="shared" si="8"/>
        <v>0</v>
      </c>
      <c r="O37" s="371">
        <f t="shared" si="8"/>
        <v>0</v>
      </c>
      <c r="P37" s="371">
        <f t="shared" si="8"/>
        <v>23.9</v>
      </c>
      <c r="Q37" s="371">
        <f t="shared" si="8"/>
        <v>0</v>
      </c>
      <c r="R37" s="371">
        <f t="shared" si="8"/>
        <v>0</v>
      </c>
      <c r="S37" s="371">
        <f t="shared" si="8"/>
        <v>20.5</v>
      </c>
      <c r="T37" s="371">
        <f t="shared" si="8"/>
        <v>0.1</v>
      </c>
      <c r="U37" s="371">
        <f t="shared" si="8"/>
        <v>0</v>
      </c>
      <c r="V37" s="371">
        <f t="shared" si="8"/>
        <v>10</v>
      </c>
      <c r="W37" s="371">
        <f t="shared" si="8"/>
        <v>0</v>
      </c>
      <c r="X37" s="371">
        <f t="shared" si="8"/>
        <v>0</v>
      </c>
      <c r="Y37" s="371">
        <f t="shared" si="8"/>
        <v>0</v>
      </c>
      <c r="Z37" s="372">
        <f t="shared" si="8"/>
        <v>0</v>
      </c>
      <c r="AA37" s="373">
        <f t="shared" si="4"/>
        <v>2403.9000000000005</v>
      </c>
    </row>
    <row r="38" spans="2:27" ht="24" customHeight="1" x14ac:dyDescent="0.15">
      <c r="B38" s="167"/>
      <c r="C38" s="680"/>
      <c r="D38" s="208"/>
      <c r="E38" s="206" t="s">
        <v>264</v>
      </c>
      <c r="F38" s="394"/>
      <c r="G38" s="362">
        <f t="shared" ref="G38:Z38" si="9">SUM(G39:G41)</f>
        <v>0</v>
      </c>
      <c r="H38" s="362">
        <f t="shared" si="9"/>
        <v>2257.6000000000004</v>
      </c>
      <c r="I38" s="362">
        <f t="shared" si="9"/>
        <v>24.4</v>
      </c>
      <c r="J38" s="362">
        <f t="shared" si="9"/>
        <v>0</v>
      </c>
      <c r="K38" s="362">
        <f t="shared" si="9"/>
        <v>5.3</v>
      </c>
      <c r="L38" s="362">
        <f t="shared" si="9"/>
        <v>62.1</v>
      </c>
      <c r="M38" s="362">
        <f t="shared" si="9"/>
        <v>0</v>
      </c>
      <c r="N38" s="362">
        <f t="shared" si="9"/>
        <v>0</v>
      </c>
      <c r="O38" s="362">
        <f t="shared" si="9"/>
        <v>0</v>
      </c>
      <c r="P38" s="362">
        <f t="shared" si="9"/>
        <v>23.9</v>
      </c>
      <c r="Q38" s="362">
        <f t="shared" si="9"/>
        <v>0</v>
      </c>
      <c r="R38" s="362">
        <f t="shared" si="9"/>
        <v>0</v>
      </c>
      <c r="S38" s="362">
        <f t="shared" si="9"/>
        <v>20.5</v>
      </c>
      <c r="T38" s="362">
        <f t="shared" si="9"/>
        <v>0.1</v>
      </c>
      <c r="U38" s="362">
        <f t="shared" si="9"/>
        <v>0</v>
      </c>
      <c r="V38" s="362">
        <f t="shared" si="9"/>
        <v>10</v>
      </c>
      <c r="W38" s="362">
        <f t="shared" si="9"/>
        <v>0</v>
      </c>
      <c r="X38" s="362">
        <f t="shared" si="9"/>
        <v>0</v>
      </c>
      <c r="Y38" s="362">
        <f t="shared" si="9"/>
        <v>0</v>
      </c>
      <c r="Z38" s="363">
        <f t="shared" si="9"/>
        <v>0</v>
      </c>
      <c r="AA38" s="364">
        <f t="shared" si="4"/>
        <v>2403.9000000000005</v>
      </c>
    </row>
    <row r="39" spans="2:27" ht="24" customHeight="1" x14ac:dyDescent="0.15">
      <c r="B39" s="167"/>
      <c r="C39" s="680"/>
      <c r="D39" s="209"/>
      <c r="E39" s="204"/>
      <c r="F39" s="202" t="s">
        <v>236</v>
      </c>
      <c r="G39" s="365">
        <f>+ｱ.燃え殻!$AA$28</f>
        <v>0</v>
      </c>
      <c r="H39" s="365">
        <f>+ｲ.汚泥!$AA$28</f>
        <v>2233.8000000000002</v>
      </c>
      <c r="I39" s="365">
        <f>+ｳ.廃油!$AA$28</f>
        <v>18.5</v>
      </c>
      <c r="J39" s="365">
        <f>+ｴ.廃酸!$AA$28</f>
        <v>0</v>
      </c>
      <c r="K39" s="365">
        <f>+ｵ.廃ｱﾙｶﾘ!$AA$28</f>
        <v>5.3</v>
      </c>
      <c r="L39" s="365">
        <f>+ｶ.廃ﾌﾟﾗ類!$AA$28</f>
        <v>8.4</v>
      </c>
      <c r="M39" s="365">
        <f>+ｷ.紙くず!$AA$28</f>
        <v>0</v>
      </c>
      <c r="N39" s="365">
        <f>+ｸ.木くず!$AA$28</f>
        <v>0</v>
      </c>
      <c r="O39" s="365">
        <f>+ｹ.繊維くず!$AA$28</f>
        <v>0</v>
      </c>
      <c r="P39" s="365">
        <f>+ｺ.動植物性残さ!$AA$28</f>
        <v>23.9</v>
      </c>
      <c r="Q39" s="365">
        <f>+ｻ.動物系固形不要物!$AA$28</f>
        <v>0</v>
      </c>
      <c r="R39" s="365">
        <f>+ｼ.ｺﾞﾑくず!$AA$28</f>
        <v>0</v>
      </c>
      <c r="S39" s="365">
        <f>+ｽ.金属くず!$AA$28</f>
        <v>20.5</v>
      </c>
      <c r="T39" s="365">
        <f>+ｾ.ｶﾞﾗｽ･ｺﾝｸﾘ･陶磁器くず!$AA$28</f>
        <v>0.1</v>
      </c>
      <c r="U39" s="365">
        <f>+ｿ.鉱さい!$AA$28</f>
        <v>0</v>
      </c>
      <c r="V39" s="365">
        <f>+ﾀ.がれき類!$AA$28</f>
        <v>0</v>
      </c>
      <c r="W39" s="365">
        <f>+ﾁ.動物のふん尿!$AA$28</f>
        <v>0</v>
      </c>
      <c r="X39" s="365">
        <f>+ﾂ.動物の死体!$AA$28</f>
        <v>0</v>
      </c>
      <c r="Y39" s="365">
        <f>+ﾃ.ばいじん!$AA$28</f>
        <v>0</v>
      </c>
      <c r="Z39" s="366">
        <f>+ﾄ.混合廃棄物その他!$AA$28</f>
        <v>0</v>
      </c>
      <c r="AA39" s="367">
        <f t="shared" si="4"/>
        <v>2310.5000000000005</v>
      </c>
    </row>
    <row r="40" spans="2:27" ht="24" customHeight="1" x14ac:dyDescent="0.15">
      <c r="B40" s="167"/>
      <c r="C40" s="680"/>
      <c r="D40" s="209"/>
      <c r="E40" s="204"/>
      <c r="F40" s="202" t="s">
        <v>263</v>
      </c>
      <c r="G40" s="365">
        <f>+ｱ.燃え殻!$AA$29</f>
        <v>0</v>
      </c>
      <c r="H40" s="365">
        <f>+ｲ.汚泥!$AA$29</f>
        <v>23.8</v>
      </c>
      <c r="I40" s="365">
        <f>+ｳ.廃油!$AA$29</f>
        <v>5.9</v>
      </c>
      <c r="J40" s="365">
        <f>+ｴ.廃酸!$AA$29</f>
        <v>0</v>
      </c>
      <c r="K40" s="365">
        <f>+ｵ.廃ｱﾙｶﾘ!$AA$29</f>
        <v>0</v>
      </c>
      <c r="L40" s="365">
        <f>+ｶ.廃ﾌﾟﾗ類!$AA$29</f>
        <v>53.7</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10</v>
      </c>
      <c r="W40" s="365">
        <f>+ﾁ.動物のふん尿!$AA$29</f>
        <v>0</v>
      </c>
      <c r="X40" s="365">
        <f>+ﾂ.動物の死体!$AA$29</f>
        <v>0</v>
      </c>
      <c r="Y40" s="365">
        <f>+ﾃ.ばいじん!$AA$29</f>
        <v>0</v>
      </c>
      <c r="Z40" s="366">
        <f>+ﾄ.混合廃棄物その他!$AA$29</f>
        <v>0</v>
      </c>
      <c r="AA40" s="367">
        <f t="shared" si="4"/>
        <v>93.4</v>
      </c>
    </row>
    <row r="41" spans="2:27" ht="24" customHeight="1" x14ac:dyDescent="0.15">
      <c r="B41" s="167"/>
      <c r="C41" s="68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8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85" t="s">
        <v>296</v>
      </c>
      <c r="E43" s="685"/>
      <c r="F43" s="686"/>
      <c r="G43" s="374">
        <f>+ｱ.燃え殻!$AL$27</f>
        <v>0</v>
      </c>
      <c r="H43" s="374">
        <f>+ｲ.汚泥!$AL$27</f>
        <v>2257.6000000000004</v>
      </c>
      <c r="I43" s="374">
        <f>+ｳ.廃油!$AL$27</f>
        <v>24.4</v>
      </c>
      <c r="J43" s="374">
        <f>+ｴ.廃酸!$AL$27</f>
        <v>0</v>
      </c>
      <c r="K43" s="374">
        <f>+ｵ.廃ｱﾙｶﾘ!$AL$27</f>
        <v>5.3</v>
      </c>
      <c r="L43" s="374">
        <f>+ｶ.廃ﾌﾟﾗ類!$AL$27</f>
        <v>62.1</v>
      </c>
      <c r="M43" s="374">
        <f>+ｷ.紙くず!$AL$27</f>
        <v>0</v>
      </c>
      <c r="N43" s="374">
        <f>+ｸ.木くず!$AL$27</f>
        <v>0</v>
      </c>
      <c r="O43" s="374">
        <f>+ｹ.繊維くず!$AL$27</f>
        <v>0</v>
      </c>
      <c r="P43" s="374">
        <f>+ｺ.動植物性残さ!$AL$27</f>
        <v>23.9</v>
      </c>
      <c r="Q43" s="374">
        <f>+ｻ.動物系固形不要物!$AL$27</f>
        <v>0</v>
      </c>
      <c r="R43" s="374">
        <f>+ｼ.ｺﾞﾑくず!$AL$27</f>
        <v>0</v>
      </c>
      <c r="S43" s="374">
        <f>+ｽ.金属くず!$AL$27</f>
        <v>20.5</v>
      </c>
      <c r="T43" s="374">
        <f>+ｾ.ｶﾞﾗｽ･ｺﾝｸﾘ･陶磁器くず!$AL$27</f>
        <v>0.1</v>
      </c>
      <c r="U43" s="374">
        <f>+ｿ.鉱さい!$AL$27</f>
        <v>0</v>
      </c>
      <c r="V43" s="374">
        <f>+ﾀ.がれき類!$AL$27</f>
        <v>10</v>
      </c>
      <c r="W43" s="374">
        <f>+ﾁ.動物のふん尿!$AL$27</f>
        <v>0</v>
      </c>
      <c r="X43" s="374">
        <f>+ﾂ.動物の死体!$AL$27</f>
        <v>0</v>
      </c>
      <c r="Y43" s="374">
        <f>+ﾃ.ばいじん!$AL$27</f>
        <v>0</v>
      </c>
      <c r="Z43" s="375">
        <f>+ﾄ.混合廃棄物その他!$AL$27</f>
        <v>0</v>
      </c>
      <c r="AA43" s="376">
        <f t="shared" si="4"/>
        <v>2403.9000000000005</v>
      </c>
    </row>
    <row r="44" spans="2:27" ht="24" customHeight="1" x14ac:dyDescent="0.15">
      <c r="B44" s="167"/>
      <c r="C44" s="174"/>
      <c r="D44" s="172" t="s">
        <v>189</v>
      </c>
      <c r="E44" s="662" t="s">
        <v>239</v>
      </c>
      <c r="F44" s="663"/>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15">
      <c r="B45" s="167"/>
      <c r="C45" s="174"/>
      <c r="D45" s="392" t="s">
        <v>191</v>
      </c>
      <c r="E45" s="676" t="s">
        <v>240</v>
      </c>
      <c r="F45" s="677"/>
      <c r="G45" s="380">
        <f>+ｱ.燃え殻!$AS$24</f>
        <v>0</v>
      </c>
      <c r="H45" s="380">
        <f>+ｲ.汚泥!$AS$24</f>
        <v>2233.8000000000002</v>
      </c>
      <c r="I45" s="380">
        <f>+ｳ.廃油!$AS$24</f>
        <v>18.5</v>
      </c>
      <c r="J45" s="380">
        <f>+ｴ.廃酸!$AS$24</f>
        <v>0</v>
      </c>
      <c r="K45" s="380">
        <f>+ｵ.廃ｱﾙｶﾘ!$AS$24</f>
        <v>5.3</v>
      </c>
      <c r="L45" s="380">
        <f>+ｶ.廃ﾌﾟﾗ類!$AS$24</f>
        <v>8.4</v>
      </c>
      <c r="M45" s="380">
        <f>+ｷ.紙くず!$AS$24</f>
        <v>0</v>
      </c>
      <c r="N45" s="380">
        <f>+ｸ.木くず!$AS$24</f>
        <v>0</v>
      </c>
      <c r="O45" s="380">
        <f>+ｹ.繊維くず!$AS$24</f>
        <v>0</v>
      </c>
      <c r="P45" s="380">
        <f>+ｺ.動植物性残さ!$AS$24</f>
        <v>23.9</v>
      </c>
      <c r="Q45" s="380">
        <f>+ｻ.動物系固形不要物!$AS$24</f>
        <v>0</v>
      </c>
      <c r="R45" s="380">
        <f>+ｼ.ｺﾞﾑくず!$AS$24</f>
        <v>0</v>
      </c>
      <c r="S45" s="380">
        <f>+ｽ.金属くず!$AS$24</f>
        <v>20.5</v>
      </c>
      <c r="T45" s="380">
        <f>+ｾ.ｶﾞﾗｽ･ｺﾝｸﾘ･陶磁器くず!$AS$24</f>
        <v>0.1</v>
      </c>
      <c r="U45" s="380">
        <f>+ｿ.鉱さい!$AS$24</f>
        <v>0</v>
      </c>
      <c r="V45" s="380">
        <f>+ﾀ.がれき類!$AS$24</f>
        <v>0</v>
      </c>
      <c r="W45" s="380">
        <f>+ﾁ.動物のふん尿!$AS$24</f>
        <v>0</v>
      </c>
      <c r="X45" s="380">
        <f>+ﾂ.動物の死体!$AS$24</f>
        <v>0</v>
      </c>
      <c r="Y45" s="380">
        <f>+ﾃ.ばいじん!$AS$24</f>
        <v>0</v>
      </c>
      <c r="Z45" s="381">
        <f>+ﾄ.混合廃棄物その他!$AS$24</f>
        <v>0</v>
      </c>
      <c r="AA45" s="382">
        <f t="shared" si="4"/>
        <v>2310.5000000000005</v>
      </c>
    </row>
    <row r="46" spans="2:27" ht="24" customHeight="1" x14ac:dyDescent="0.15">
      <c r="B46" s="167"/>
      <c r="C46" s="174"/>
      <c r="D46" s="388" t="s">
        <v>193</v>
      </c>
      <c r="E46" s="660" t="s">
        <v>448</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78" t="s">
        <v>449</v>
      </c>
      <c r="F47" s="67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5257.6</v>
      </c>
      <c r="I55" s="267">
        <f t="shared" si="10"/>
        <v>47.4</v>
      </c>
      <c r="J55" s="267">
        <f t="shared" si="10"/>
        <v>0.1</v>
      </c>
      <c r="K55" s="267">
        <f t="shared" si="10"/>
        <v>5.3</v>
      </c>
      <c r="L55" s="267">
        <f t="shared" si="10"/>
        <v>106.6</v>
      </c>
      <c r="M55" s="267">
        <f t="shared" si="10"/>
        <v>0</v>
      </c>
      <c r="N55" s="267">
        <f t="shared" si="10"/>
        <v>0</v>
      </c>
      <c r="O55" s="267">
        <f t="shared" si="10"/>
        <v>0</v>
      </c>
      <c r="P55" s="267">
        <f t="shared" si="10"/>
        <v>62.9</v>
      </c>
      <c r="Q55" s="267">
        <f t="shared" si="10"/>
        <v>0</v>
      </c>
      <c r="R55" s="267">
        <f t="shared" si="10"/>
        <v>0</v>
      </c>
      <c r="S55" s="267">
        <f t="shared" si="10"/>
        <v>34.5</v>
      </c>
      <c r="T55" s="267">
        <f t="shared" si="10"/>
        <v>0.1</v>
      </c>
      <c r="U55" s="267">
        <f t="shared" si="10"/>
        <v>0</v>
      </c>
      <c r="V55" s="267">
        <f t="shared" si="10"/>
        <v>10</v>
      </c>
      <c r="W55" s="267">
        <f t="shared" si="10"/>
        <v>0</v>
      </c>
      <c r="X55" s="267">
        <f t="shared" si="10"/>
        <v>0</v>
      </c>
      <c r="Y55" s="267">
        <f t="shared" si="10"/>
        <v>0</v>
      </c>
      <c r="Z55" s="267">
        <f t="shared" si="10"/>
        <v>0</v>
      </c>
      <c r="AA55" s="268">
        <f>+AA9+AA19+AA20</f>
        <v>5524.5</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20" t="s">
        <v>327</v>
      </c>
      <c r="N4" s="96" t="s">
        <v>113</v>
      </c>
      <c r="O4" s="97" t="s">
        <v>114</v>
      </c>
    </row>
    <row r="5" spans="1:16" ht="20.100000000000001" customHeight="1" thickBot="1" x14ac:dyDescent="0.2">
      <c r="A5" s="22" t="e">
        <f>+#REF!</f>
        <v>#REF!</v>
      </c>
      <c r="C5" s="21" t="s">
        <v>297</v>
      </c>
      <c r="M5" s="651"/>
      <c r="N5" s="234" t="str">
        <f>+表紙!N28</f>
        <v>○</v>
      </c>
      <c r="O5" s="235" t="str">
        <f>+表紙!O28</f>
        <v>　</v>
      </c>
    </row>
    <row r="6" spans="1:16" ht="13.5" x14ac:dyDescent="0.15">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15">
      <c r="C8" s="462" t="s">
        <v>298</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15" customHeight="1" x14ac:dyDescent="0.15">
      <c r="C10" s="78"/>
      <c r="O10" s="79"/>
    </row>
    <row r="11" spans="1:16" ht="13.5" x14ac:dyDescent="0.15">
      <c r="C11" s="78"/>
      <c r="L11" s="743" t="str">
        <f>+表紙!L34</f>
        <v>令和5年6月29日</v>
      </c>
      <c r="M11" s="744"/>
      <c r="N11" s="744"/>
      <c r="O11" s="745"/>
    </row>
    <row r="12" spans="1:16" ht="13.15" customHeight="1" x14ac:dyDescent="0.15">
      <c r="C12" s="78"/>
      <c r="O12" s="80"/>
    </row>
    <row r="13" spans="1:16" ht="13.5" x14ac:dyDescent="0.15">
      <c r="C13" s="746" t="str">
        <f>+表紙!C36</f>
        <v>横浜市長</v>
      </c>
      <c r="D13" s="747"/>
      <c r="E13" s="747"/>
      <c r="F13" s="747"/>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35" t="str">
        <f>+表紙!J39</f>
        <v>神奈川県横浜市神奈川区守屋町２－７</v>
      </c>
      <c r="K16" s="735"/>
      <c r="L16" s="736"/>
      <c r="M16" s="736"/>
      <c r="N16" s="736"/>
      <c r="O16" s="737"/>
    </row>
    <row r="17" spans="1:15" ht="26.25" customHeight="1" x14ac:dyDescent="0.15">
      <c r="C17" s="78"/>
      <c r="H17" s="23" t="s">
        <v>7</v>
      </c>
      <c r="I17" s="23"/>
      <c r="J17" s="735" t="str">
        <f>+表紙!J40</f>
        <v>太陽油脂株式会社
代表取締役社長　中山 悟</v>
      </c>
      <c r="K17" s="735"/>
      <c r="L17" s="736"/>
      <c r="M17" s="736"/>
      <c r="N17" s="736"/>
      <c r="O17" s="737"/>
    </row>
    <row r="18" spans="1:15" x14ac:dyDescent="0.15">
      <c r="C18" s="78"/>
      <c r="J18" s="21" t="s">
        <v>8</v>
      </c>
      <c r="O18" s="79"/>
    </row>
    <row r="19" spans="1:15" x14ac:dyDescent="0.15">
      <c r="C19" s="78"/>
      <c r="J19" s="24" t="s">
        <v>9</v>
      </c>
      <c r="K19" s="24"/>
      <c r="L19" s="700" t="str">
        <f>IF(+表紙!L42="","",+表紙!L42)</f>
        <v>045-441-4951</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398</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太陽油脂株式会社</v>
      </c>
      <c r="G24" s="718"/>
      <c r="H24" s="719"/>
      <c r="I24" s="719"/>
      <c r="J24" s="719"/>
      <c r="K24" s="719"/>
      <c r="L24" s="719"/>
      <c r="M24" s="422" t="s">
        <v>112</v>
      </c>
      <c r="N24" s="722"/>
      <c r="O24" s="723"/>
    </row>
    <row r="25" spans="1:15" ht="18" customHeight="1" x14ac:dyDescent="0.15">
      <c r="C25" s="428"/>
      <c r="D25" s="429"/>
      <c r="E25" s="430"/>
      <c r="F25" s="720"/>
      <c r="G25" s="721"/>
      <c r="H25" s="721"/>
      <c r="I25" s="721"/>
      <c r="J25" s="721"/>
      <c r="K25" s="721"/>
      <c r="L25" s="721"/>
      <c r="M25" s="724">
        <f>表紙!M48</f>
        <v>2635</v>
      </c>
      <c r="N25" s="725"/>
      <c r="O25" s="726"/>
    </row>
    <row r="26" spans="1:15" ht="18" customHeight="1" x14ac:dyDescent="0.15">
      <c r="C26" s="425" t="s">
        <v>11</v>
      </c>
      <c r="D26" s="457"/>
      <c r="E26" s="458"/>
      <c r="F26" s="711" t="str">
        <f>+表紙!F49</f>
        <v>神奈川県横浜市神奈川区守屋町２－７</v>
      </c>
      <c r="G26" s="712"/>
      <c r="H26" s="712"/>
      <c r="I26" s="712"/>
      <c r="J26" s="712"/>
      <c r="K26" s="712"/>
      <c r="L26" s="126" t="s">
        <v>173</v>
      </c>
      <c r="M26" s="223"/>
      <c r="N26" s="715" t="str">
        <f>IF(+表紙!N49="","",+表紙!N49)</f>
        <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7" t="str">
        <f>+表紙!F52</f>
        <v>Ｅ09－食料品製造業</v>
      </c>
      <c r="G29" s="728"/>
      <c r="H29" s="728"/>
      <c r="I29" s="728"/>
      <c r="J29" s="30" t="s">
        <v>47</v>
      </c>
      <c r="K29" s="30"/>
      <c r="L29" s="729" t="str">
        <f>+表紙!L52</f>
        <v>0982　　食用油脂加工業</v>
      </c>
      <c r="M29" s="729"/>
      <c r="N29" s="730"/>
      <c r="O29" s="731"/>
    </row>
    <row r="30" spans="1:15" ht="22.5" customHeight="1" x14ac:dyDescent="0.15">
      <c r="C30" s="299"/>
      <c r="D30" s="310" t="s">
        <v>19</v>
      </c>
      <c r="E30" s="311" t="s">
        <v>370</v>
      </c>
      <c r="F30" s="727" t="s">
        <v>371</v>
      </c>
      <c r="G30" s="513"/>
      <c r="H30" s="732"/>
      <c r="I30" s="727" t="s">
        <v>372</v>
      </c>
      <c r="J30" s="515"/>
      <c r="K30" s="516"/>
      <c r="L30" s="733">
        <f>+表紙!L53</f>
        <v>22394</v>
      </c>
      <c r="M30" s="734"/>
      <c r="N30" s="312" t="s">
        <v>373</v>
      </c>
      <c r="O30" s="313"/>
    </row>
    <row r="31" spans="1:15" ht="22.5" customHeight="1" x14ac:dyDescent="0.15">
      <c r="C31" s="299"/>
      <c r="D31" s="298"/>
      <c r="E31" s="314"/>
      <c r="F31" s="727" t="s">
        <v>374</v>
      </c>
      <c r="G31" s="513"/>
      <c r="H31" s="732"/>
      <c r="I31" s="728" t="s">
        <v>375</v>
      </c>
      <c r="J31" s="515"/>
      <c r="K31" s="515"/>
      <c r="L31" s="733">
        <f>+表紙!L54</f>
        <v>0</v>
      </c>
      <c r="M31" s="734"/>
      <c r="N31" s="312" t="s">
        <v>373</v>
      </c>
      <c r="O31" s="313"/>
    </row>
    <row r="32" spans="1:15" ht="22.5" customHeight="1" x14ac:dyDescent="0.15">
      <c r="C32" s="299"/>
      <c r="D32" s="520" t="s">
        <v>376</v>
      </c>
      <c r="E32" s="521"/>
      <c r="F32" s="727" t="s">
        <v>377</v>
      </c>
      <c r="G32" s="513"/>
      <c r="H32" s="732"/>
      <c r="I32" s="728" t="s">
        <v>378</v>
      </c>
      <c r="J32" s="515"/>
      <c r="K32" s="515"/>
      <c r="L32" s="733">
        <f>+表紙!L55</f>
        <v>0</v>
      </c>
      <c r="M32" s="734"/>
      <c r="N32" s="312" t="s">
        <v>379</v>
      </c>
      <c r="O32" s="313"/>
    </row>
    <row r="33" spans="3:15" ht="22.5" customHeight="1" x14ac:dyDescent="0.15">
      <c r="C33" s="299"/>
      <c r="D33" s="520"/>
      <c r="E33" s="521"/>
      <c r="F33" s="727" t="s">
        <v>380</v>
      </c>
      <c r="G33" s="513"/>
      <c r="H33" s="732"/>
      <c r="I33" s="728" t="s">
        <v>381</v>
      </c>
      <c r="J33" s="515"/>
      <c r="K33" s="515"/>
      <c r="L33" s="733">
        <f>+表紙!L56</f>
        <v>0</v>
      </c>
      <c r="M33" s="734"/>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24</v>
      </c>
      <c r="E36" s="322" t="s">
        <v>383</v>
      </c>
      <c r="F36" s="751">
        <f>+表紙!F59</f>
        <v>220</v>
      </c>
      <c r="G36" s="730"/>
      <c r="H36" s="730"/>
      <c r="I36" s="730"/>
      <c r="J36" s="730"/>
      <c r="K36" s="730"/>
      <c r="L36" s="730"/>
      <c r="M36" s="730"/>
      <c r="N36" s="730"/>
      <c r="O36" s="731"/>
    </row>
    <row r="37" spans="3:15" ht="23.25" customHeight="1" x14ac:dyDescent="0.15">
      <c r="C37" s="702" t="s">
        <v>299</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89"/>
      <c r="D39" s="417" t="s">
        <v>300</v>
      </c>
      <c r="E39" s="418"/>
      <c r="F39" s="418"/>
      <c r="G39" s="419"/>
      <c r="H39" s="417" t="s">
        <v>320</v>
      </c>
      <c r="I39" s="419"/>
      <c r="J39" s="417" t="s">
        <v>301</v>
      </c>
      <c r="K39" s="418"/>
      <c r="L39" s="419"/>
      <c r="M39" s="417" t="s">
        <v>321</v>
      </c>
      <c r="N39" s="418"/>
      <c r="O39" s="419"/>
    </row>
    <row r="40" spans="3:15" ht="24.75" customHeight="1" x14ac:dyDescent="0.15">
      <c r="C40" s="690"/>
      <c r="D40" s="481" t="s">
        <v>302</v>
      </c>
      <c r="E40" s="482"/>
      <c r="F40" s="482"/>
      <c r="G40" s="483"/>
      <c r="H40" s="247">
        <f>+表紙!H63</f>
        <v>3120.6</v>
      </c>
      <c r="I40" s="242" t="s">
        <v>4</v>
      </c>
      <c r="J40" s="493" t="s">
        <v>326</v>
      </c>
      <c r="K40" s="494"/>
      <c r="L40" s="495"/>
      <c r="M40" s="695">
        <f>+表紙!M63</f>
        <v>3120.6</v>
      </c>
      <c r="N40" s="696">
        <f>+表紙!N63</f>
        <v>0</v>
      </c>
      <c r="O40" s="241" t="s">
        <v>4</v>
      </c>
    </row>
    <row r="41" spans="3:15" ht="24.75" customHeight="1" x14ac:dyDescent="0.15">
      <c r="C41" s="690"/>
      <c r="D41" s="481" t="s">
        <v>303</v>
      </c>
      <c r="E41" s="482"/>
      <c r="F41" s="482"/>
      <c r="G41" s="483"/>
      <c r="H41" s="247" t="str">
        <f>+表紙!H64</f>
        <v>0</v>
      </c>
      <c r="I41" s="242" t="s">
        <v>4</v>
      </c>
      <c r="J41" s="493" t="s">
        <v>307</v>
      </c>
      <c r="K41" s="494"/>
      <c r="L41" s="495"/>
      <c r="M41" s="695" t="str">
        <f>+表紙!M64</f>
        <v>0</v>
      </c>
      <c r="N41" s="696">
        <f>+表紙!N64</f>
        <v>0</v>
      </c>
      <c r="O41" s="31" t="s">
        <v>4</v>
      </c>
    </row>
    <row r="42" spans="3:15" ht="24.75" customHeight="1" x14ac:dyDescent="0.15">
      <c r="C42" s="690"/>
      <c r="D42" s="481" t="s">
        <v>304</v>
      </c>
      <c r="E42" s="482"/>
      <c r="F42" s="482"/>
      <c r="G42" s="483"/>
      <c r="H42" s="247" t="str">
        <f>+表紙!H65</f>
        <v>0</v>
      </c>
      <c r="I42" s="242" t="s">
        <v>4</v>
      </c>
      <c r="J42" s="697" t="s">
        <v>308</v>
      </c>
      <c r="K42" s="698"/>
      <c r="L42" s="699"/>
      <c r="M42" s="695">
        <f>+表紙!M65</f>
        <v>3069.6</v>
      </c>
      <c r="N42" s="696">
        <f>+表紙!N65</f>
        <v>0</v>
      </c>
      <c r="O42" s="181" t="s">
        <v>4</v>
      </c>
    </row>
    <row r="43" spans="3:15" ht="24.75" customHeight="1" x14ac:dyDescent="0.15">
      <c r="C43" s="176"/>
      <c r="D43" s="481" t="s">
        <v>305</v>
      </c>
      <c r="E43" s="482"/>
      <c r="F43" s="482"/>
      <c r="G43" s="483"/>
      <c r="H43" s="247" t="str">
        <f>+表紙!H66</f>
        <v>0</v>
      </c>
      <c r="I43" s="242" t="s">
        <v>4</v>
      </c>
      <c r="J43" s="697" t="s">
        <v>393</v>
      </c>
      <c r="K43" s="698"/>
      <c r="L43" s="699"/>
      <c r="M43" s="695" t="str">
        <f>+表紙!M66</f>
        <v>0</v>
      </c>
      <c r="N43" s="696">
        <f>+表紙!N66</f>
        <v>0</v>
      </c>
      <c r="O43" s="181" t="s">
        <v>4</v>
      </c>
    </row>
    <row r="44" spans="3:15" ht="24.75" customHeight="1" x14ac:dyDescent="0.15">
      <c r="C44" s="240"/>
      <c r="D44" s="481" t="s">
        <v>306</v>
      </c>
      <c r="E44" s="482"/>
      <c r="F44" s="482"/>
      <c r="G44" s="483"/>
      <c r="H44" s="247" t="str">
        <f>+表紙!H67</f>
        <v>0</v>
      </c>
      <c r="I44" s="242" t="s">
        <v>4</v>
      </c>
      <c r="J44" s="697" t="s">
        <v>394</v>
      </c>
      <c r="K44" s="698"/>
      <c r="L44" s="699"/>
      <c r="M44" s="695" t="str">
        <f>+表紙!M67</f>
        <v>0</v>
      </c>
      <c r="N44" s="696">
        <f>+表紙!N67</f>
        <v>0</v>
      </c>
      <c r="O44" s="181" t="s">
        <v>4</v>
      </c>
    </row>
    <row r="45" spans="3:15" ht="31.9" customHeight="1" x14ac:dyDescent="0.15">
      <c r="C45" s="691" t="s">
        <v>15</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55" t="s">
        <v>419</v>
      </c>
      <c r="D47" s="694"/>
      <c r="E47" s="694"/>
      <c r="F47" s="694"/>
      <c r="G47" s="694"/>
      <c r="H47" s="694"/>
      <c r="I47" s="694"/>
      <c r="J47" s="694"/>
      <c r="K47" s="694"/>
      <c r="L47" s="694"/>
      <c r="M47" s="694"/>
      <c r="N47" s="694"/>
      <c r="O47" s="694"/>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15" customHeight="1" x14ac:dyDescent="0.15">
      <c r="A54" s="21"/>
      <c r="B54" s="21"/>
      <c r="C54" s="182">
        <v>3</v>
      </c>
      <c r="D54" s="479" t="s">
        <v>399</v>
      </c>
      <c r="E54" s="479"/>
      <c r="F54" s="479"/>
      <c r="G54" s="479"/>
      <c r="H54" s="479"/>
      <c r="I54" s="479"/>
      <c r="J54" s="479"/>
      <c r="K54" s="479"/>
      <c r="L54" s="479"/>
      <c r="M54" s="479"/>
      <c r="N54" s="479"/>
      <c r="O54" s="480"/>
    </row>
    <row r="55" spans="1:15" ht="28.15"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15"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15" customHeight="1" x14ac:dyDescent="0.15">
      <c r="A68" s="21"/>
      <c r="B68" s="21"/>
      <c r="C68" s="182"/>
      <c r="D68" s="183" t="s">
        <v>312</v>
      </c>
      <c r="E68" s="479" t="s">
        <v>418</v>
      </c>
      <c r="F68" s="479"/>
      <c r="G68" s="479"/>
      <c r="H68" s="479"/>
      <c r="I68" s="479"/>
      <c r="J68" s="479"/>
      <c r="K68" s="479"/>
      <c r="L68" s="479"/>
      <c r="M68" s="479"/>
      <c r="N68" s="479"/>
      <c r="O68" s="480"/>
    </row>
    <row r="69" spans="1:15" ht="28.15" customHeight="1" x14ac:dyDescent="0.15">
      <c r="A69" s="21"/>
      <c r="B69" s="21"/>
      <c r="C69" s="182"/>
      <c r="D69" s="183" t="s">
        <v>313</v>
      </c>
      <c r="E69" s="479" t="s">
        <v>318</v>
      </c>
      <c r="F69" s="479"/>
      <c r="G69" s="479"/>
      <c r="H69" s="479"/>
      <c r="I69" s="479"/>
      <c r="J69" s="479"/>
      <c r="K69" s="479"/>
      <c r="L69" s="479"/>
      <c r="M69" s="479"/>
      <c r="N69" s="479"/>
      <c r="O69" s="480"/>
    </row>
    <row r="70" spans="1:15" ht="28.15"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E1" sqref="E1:E14"/>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2257.6000000000004</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3000</v>
      </c>
      <c r="E24" s="550"/>
      <c r="F24" s="550"/>
      <c r="G24" s="195" t="s">
        <v>199</v>
      </c>
      <c r="H24" s="539">
        <f>+F12</f>
        <v>2257.6000000000004</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2233.8000000000002</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2257.6000000000004</v>
      </c>
      <c r="Q27" s="602"/>
      <c r="R27" s="602"/>
      <c r="S27" s="602"/>
      <c r="T27" s="44" t="s">
        <v>38</v>
      </c>
      <c r="U27" s="64"/>
      <c r="V27" s="64"/>
      <c r="Y27" s="62" t="s">
        <v>39</v>
      </c>
      <c r="Z27" s="65"/>
      <c r="AH27" s="53"/>
      <c r="AI27" s="53"/>
      <c r="AJ27" s="53"/>
      <c r="AK27" s="53"/>
      <c r="AL27" s="551">
        <f>+AH18+P27</f>
        <v>2257.6000000000004</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2233.8000000000002</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3000</v>
      </c>
      <c r="E29" s="550"/>
      <c r="F29" s="550"/>
      <c r="G29" s="195" t="s">
        <v>199</v>
      </c>
      <c r="H29" s="539">
        <f>+AL27</f>
        <v>2257.6000000000004</v>
      </c>
      <c r="I29" s="540"/>
      <c r="J29" s="195" t="s">
        <v>199</v>
      </c>
      <c r="M29" s="548"/>
      <c r="P29" s="56"/>
      <c r="Q29" s="144"/>
      <c r="R29" s="51" t="s">
        <v>184</v>
      </c>
      <c r="S29" s="586" t="s">
        <v>33</v>
      </c>
      <c r="T29" s="587"/>
      <c r="U29" s="587"/>
      <c r="V29" s="588"/>
      <c r="W29" s="48"/>
      <c r="X29" s="66"/>
      <c r="Y29" s="556" t="s">
        <v>260</v>
      </c>
      <c r="Z29" s="557"/>
      <c r="AA29" s="590">
        <v>23.8</v>
      </c>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2257.6000000000004</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3000</v>
      </c>
      <c r="E31" s="550"/>
      <c r="F31" s="550"/>
      <c r="G31" s="195" t="s">
        <v>199</v>
      </c>
      <c r="H31" s="539">
        <f>+AS24</f>
        <v>2233.8000000000002</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13"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24.4</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23</v>
      </c>
      <c r="E24" s="550"/>
      <c r="F24" s="550"/>
      <c r="G24" s="195" t="s">
        <v>199</v>
      </c>
      <c r="H24" s="539">
        <f>+F12</f>
        <v>24.4</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18.5</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24.4</v>
      </c>
      <c r="Q27" s="602"/>
      <c r="R27" s="602"/>
      <c r="S27" s="602"/>
      <c r="T27" s="44" t="s">
        <v>38</v>
      </c>
      <c r="U27" s="64"/>
      <c r="V27" s="64"/>
      <c r="Y27" s="62" t="s">
        <v>39</v>
      </c>
      <c r="Z27" s="65"/>
      <c r="AH27" s="53"/>
      <c r="AI27" s="53"/>
      <c r="AJ27" s="53"/>
      <c r="AK27" s="53"/>
      <c r="AL27" s="551">
        <f>+AH18+P27</f>
        <v>24.4</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18.5</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23</v>
      </c>
      <c r="E29" s="550"/>
      <c r="F29" s="550"/>
      <c r="G29" s="195" t="s">
        <v>199</v>
      </c>
      <c r="H29" s="539">
        <f>+AL27</f>
        <v>24.4</v>
      </c>
      <c r="I29" s="540"/>
      <c r="J29" s="195" t="s">
        <v>199</v>
      </c>
      <c r="M29" s="548"/>
      <c r="P29" s="56"/>
      <c r="Q29" s="144"/>
      <c r="R29" s="51" t="s">
        <v>184</v>
      </c>
      <c r="S29" s="586" t="s">
        <v>33</v>
      </c>
      <c r="T29" s="587"/>
      <c r="U29" s="587"/>
      <c r="V29" s="588"/>
      <c r="W29" s="48"/>
      <c r="X29" s="66"/>
      <c r="Y29" s="556" t="s">
        <v>260</v>
      </c>
      <c r="Z29" s="557"/>
      <c r="AA29" s="590">
        <v>5.9</v>
      </c>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24.4</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8</v>
      </c>
      <c r="E31" s="550"/>
      <c r="F31" s="550"/>
      <c r="G31" s="195" t="s">
        <v>199</v>
      </c>
      <c r="H31" s="539">
        <f>+AS24</f>
        <v>18.5</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13"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0.1</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0.1</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0.1</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5.3</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5.3</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5.3</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5.3</v>
      </c>
      <c r="Q27" s="602"/>
      <c r="R27" s="602"/>
      <c r="S27" s="602"/>
      <c r="T27" s="44" t="s">
        <v>38</v>
      </c>
      <c r="U27" s="64"/>
      <c r="V27" s="64"/>
      <c r="Y27" s="62" t="s">
        <v>39</v>
      </c>
      <c r="Z27" s="65"/>
      <c r="AH27" s="53"/>
      <c r="AI27" s="53"/>
      <c r="AJ27" s="53"/>
      <c r="AK27" s="53"/>
      <c r="AL27" s="551">
        <f>+AH18+P27</f>
        <v>5.3</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5.3</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5.3</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5.3</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5.3</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6"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62.1</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44.5</v>
      </c>
      <c r="E24" s="550"/>
      <c r="F24" s="550"/>
      <c r="G24" s="195" t="s">
        <v>199</v>
      </c>
      <c r="H24" s="539">
        <f>+F12</f>
        <v>62.1</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8.4</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62.1</v>
      </c>
      <c r="Q27" s="602"/>
      <c r="R27" s="602"/>
      <c r="S27" s="602"/>
      <c r="T27" s="44" t="s">
        <v>38</v>
      </c>
      <c r="U27" s="64"/>
      <c r="V27" s="64"/>
      <c r="Y27" s="62" t="s">
        <v>39</v>
      </c>
      <c r="Z27" s="65"/>
      <c r="AH27" s="53"/>
      <c r="AI27" s="53"/>
      <c r="AJ27" s="53"/>
      <c r="AK27" s="53"/>
      <c r="AL27" s="551">
        <f>+AH18+P27</f>
        <v>62.1</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8.4</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44.5</v>
      </c>
      <c r="E29" s="550"/>
      <c r="F29" s="550"/>
      <c r="G29" s="195" t="s">
        <v>199</v>
      </c>
      <c r="H29" s="539">
        <f>+AL27</f>
        <v>62.1</v>
      </c>
      <c r="I29" s="540"/>
      <c r="J29" s="195" t="s">
        <v>199</v>
      </c>
      <c r="M29" s="548"/>
      <c r="P29" s="56"/>
      <c r="Q29" s="144"/>
      <c r="R29" s="51" t="s">
        <v>184</v>
      </c>
      <c r="S29" s="586" t="s">
        <v>33</v>
      </c>
      <c r="T29" s="587"/>
      <c r="U29" s="587"/>
      <c r="V29" s="588"/>
      <c r="W29" s="48"/>
      <c r="X29" s="66"/>
      <c r="Y29" s="556" t="s">
        <v>260</v>
      </c>
      <c r="Z29" s="557"/>
      <c r="AA29" s="590">
        <v>53.7</v>
      </c>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62.1</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8.5</v>
      </c>
      <c r="E31" s="550"/>
      <c r="F31" s="550"/>
      <c r="G31" s="195" t="s">
        <v>199</v>
      </c>
      <c r="H31" s="539">
        <f>+AS24</f>
        <v>8.4</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13"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15" customHeight="1" thickBot="1" x14ac:dyDescent="0.2">
      <c r="B7" s="606" t="s">
        <v>89</v>
      </c>
      <c r="C7" s="607"/>
      <c r="D7" s="603" t="s">
        <v>209</v>
      </c>
      <c r="E7" s="604"/>
      <c r="F7" s="604"/>
      <c r="G7" s="604"/>
      <c r="H7" s="604"/>
      <c r="I7" s="605"/>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3" zoomScaleNormal="100" workbookViewId="0">
      <selection activeCell="M43" sqref="M43"/>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太陽油脂株式会社</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15" customHeight="1" thickBot="1" x14ac:dyDescent="0.2">
      <c r="B7" s="606" t="s">
        <v>89</v>
      </c>
      <c r="C7" s="607"/>
      <c r="D7" s="603" t="s">
        <v>210</v>
      </c>
      <c r="E7" s="604"/>
      <c r="F7" s="604"/>
      <c r="G7" s="604"/>
      <c r="H7" s="604"/>
      <c r="I7" s="605"/>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2023-07-19T04:33:47Z</dcterms:created>
  <dcterms:modified xsi:type="dcterms:W3CDTF">2023-09-19T09:33:08Z</dcterms:modified>
</cp:coreProperties>
</file>