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S28" i="78"/>
  <c r="L53" i="94" s="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<sst xmlns="http://schemas.openxmlformats.org/spreadsheetml/2006/main" count="3275" uniqueCount="460">
  <si>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</si>
  <si>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</si>
  <si>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</si>
  <si>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</si>
  <si>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</si>
  <si>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</si>
  <si>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</si>
  <si>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</si>
  <si>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</si>
  <si>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</si>
  <si>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</si>
  <si>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</si>
  <si>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</si>
  <si>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</si>
  <si>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</si>
  <si>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</si>
  <si>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</si>
  <si>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</si>
  <si>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</si>
  <si>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</si>
  <si>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</si>
  <si>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</si>
  <si>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</si>
  <si>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</si>
  <si>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</si>
  <si>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</si>
  <si>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</si>
  <si>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</si>
  <si>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</si>
  <si>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</si>
  <si>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</si>
  <si>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</si>
  <si>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</si>
  <si>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</si>
  <si>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</si>
  <si>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</si>
  <si>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</si>
  <si>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</si>
  <si>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</si>
  <si>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</si>
  <si>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</si>
  <si>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</si>
  <si>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</si>
  <si>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</si>
  <si>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</si>
  <si>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</si>
  <si>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</si>
  <si>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</si>
  <si>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</si>
  <si>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</si>
  <si>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</si>
  <si>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</si>
  <si>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</si>
  <si>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</si>
  <si>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</si>
  <si>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</si>
  <si>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</si>
  <si>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</si>
  <si>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</si>
  <si>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</si>
  <si>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</si>
  <si>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</si>
  <si>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</si>
  <si>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</si>
  <si>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</si>
  <si>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</si>
  <si>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</si>
  <si>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</si>
  <si>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</si>
  <si>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</si>
  <si>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</si>
  <si>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</si>
  <si>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</si>
  <si>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</si>
  <si>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</si>
  <si>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</si>
  <si>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</si>
  <si>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</si>
  <si>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</si>
  <si>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</si>
  <si>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</si>
  <si>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</si>
  <si>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</si>
  <si>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</si>
  <si>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</si>
  <si>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</si>
  <si>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</si>
  <si>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</si>
  <si>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</si>
  <si>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</si>
  <si>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</si>
  <si>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</si>
  <si>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</si>
  <si>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</si>
  <si>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</si>
  <si>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</si>
  <si>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</si>
  <si>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</si>
  <si>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</si>
  <si>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</si>
  <si>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</si>
  <si>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</si>
  <si>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</si>
  <si>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</si>
  <si>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</si>
  <si>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</si>
  <si>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</si>
  <si>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</si>
  <si>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</si>
  <si>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</si>
  <si>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</si>
  <si>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</si>
  <si>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</si>
  <si>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</si>
  <si>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</si>
  <si>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</si>
  <si>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</si>
  <si>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</si>
  <si>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</si>
  <si>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</si>
  <si>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</si>
  <si>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</si>
  <si>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</si>
  <si>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</si>
  <si>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</si>
  <si>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</si>
  <si>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</si>
  <si>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</si>
  <si>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</si>
  <si>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</si>
  <si>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</si>
  <si>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</si>
  <si>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</si>
  <si>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</si>
  <si>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</si>
  <si>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</si>
  <si>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</si>
  <si>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</si>
  <si>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</si>
  <si>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</si>
  <si>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</si>
  <si>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</si>
  <si>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</si>
  <si>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</si>
  <si>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</si>
  <si>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</si>
  <si>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</si>
  <si>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</si>
  <si>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</si>
  <si>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</si>
  <si>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</si>
  <si>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</si>
  <si>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</si>
  <si>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</si>
  <si>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</si>
  <si>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</si>
  <si>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</si>
  <si>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</si>
  <si>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</si>
  <si>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</si>
  <si>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</si>
  <si>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</si>
  <si>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</si>
  <si>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</si>
  <si>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</si>
  <si>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</si>
  <si>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</si>
  <si>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</si>
  <si>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</si>
  <si>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</si>
  <si>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</si>
  <si>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</si>
  <si>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</si>
  <si>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</si>
  <si>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</si>
  <si>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</si>
  <si>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</si>
  <si>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</si>
  <si>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</si>
  <si>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</si>
  <si>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</si>
  <si>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</si>
  <si>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</si>
  <si>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</si>
  <si>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</si>
  <si>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</si>
  <si>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</si>
  <si>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</si>
  <si>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</si>
  <si>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</si>
  <si>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</si>
  <si>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</si>
  <si>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</si>
  <si>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</si>
  <si>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</si>
  <si>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</si>
  <si>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</si>
  <si>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</si>
  <si>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</si>
  <si>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</si>
  <si>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</si>
  <si>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</si>
  <si>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</si>
  <si>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</si>
  <si>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</si>
  <si>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</si>
  <si>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</si>
  <si>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</si>
  <si>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</si>
  <si>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</si>
  <si>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</si>
  <si>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</si>
  <si>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</si>
  <si>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</si>
  <si>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</si>
  <si>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</si>
  <si>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</si>
  <si>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</si>
  <si>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</si>
  <si>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</si>
  <si>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</si>
  <si>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</si>
  <si>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</si>
  <si>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</si>
  <si>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</si>
  <si>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</si>
  <si>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</si>
  <si>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</si>
  <si>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</si>
  <si>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</si>
  <si>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</si>
  <si>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</si>
  <si>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</si>
  <si>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</si>
  <si>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</si>
  <si>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</si>
  <si>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</si>
  <si>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</si>
  <si>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</si>
  <si>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</si>
  <si>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</si>
  <si>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</si>
  <si>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</si>
  <si>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</si>
  <si>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</si>
  <si>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</si>
  <si>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</si>
  <si>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</si>
  <si>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</si>
  <si>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</si>
  <si>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</si>
  <si>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</si>
  <si>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</si>
  <si>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</si>
  <si>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</si>
  <si>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</si>
  <si>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</si>
  <si>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</si>
  <si>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</si>
  <si>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</si>
  <si>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</si>
  <si>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</si>
  <si>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</si>
  <si>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</si>
  <si>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</si>
  <si>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</si>
  <si>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</si>
  <si>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</si>
  <si>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</si>
  <si>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</si>
  <si>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</si>
  <si>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</si>
  <si>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</si>
  <si>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</si>
  <si>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</si>
  <si>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</si>
  <si>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</si>
  <si>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</si>
  <si>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</si>
  <si>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</si>
  <si>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</si>
  <si>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</si>
  <si>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</si>
  <si>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</si>
  <si>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</si>
  <si>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</si>
  <si>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</si>
  <si>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</si>
  <si>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</si>
  <si>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</si>
  <si>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</si>
  <si>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</si>
  <si>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</si>
  <si>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</si>
  <si>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</si>
  <si>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</si>
  <si>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</si>
  <si>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</si>
  <si>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</si>
  <si>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</si>
  <si>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</si>
  <si>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</si>
  <si>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</si>
  <si>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</si>
  <si>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</si>
  <si>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</si>
  <si>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</si>
  <si>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</si>
  <si>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</si>
  <si>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</si>
  <si>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</si>
  <si>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</si>
  <si>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</si>
  <si>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</si>
  <si>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</si>
  <si>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</si>
  <si>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</si>
  <si>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</si>
  <si>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</si>
  <si>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</si>
  <si>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</si>
  <si>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</si>
  <si>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</si>
  <si>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</si>
  <si>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</si>
  <si>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</si>
  <si>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</si>
  <si>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</si>
  <si>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</si>
  <si>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</si>
  <si>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</si>
  <si>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</si>
  <si>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</si>
  <si>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</si>
  <si>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</si>
  <si>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</si>
  <si>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</si>
  <si>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</si>
  <si>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</si>
  <si>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</si>
  <si>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</si>
  <si>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</si>
  <si>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</si>
  <si>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</si>
  <si>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</si>
  <si>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</si>
  <si>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</si>
  <si>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</si>
  <si>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</si>
  <si>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</si>
  <si>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</si>
  <si>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</si>
  <si>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</si>
  <si>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</si>
  <si>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</si>
  <si>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</si>
  <si>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</si>
  <si>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</si>
  <si>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</si>
  <si>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</si>
  <si>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</si>
  <si>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</si>
  <si>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</si>
  <si>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</si>
  <si>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</si>
  <si>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</si>
  <si>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</si>
  <si>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</si>
  <si>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</si>
  <si>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</si>
  <si>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</si>
  <si>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</si>
  <si>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</si>
  <si>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</si>
  <si>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</si>
  <si>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</si>
  <si>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</si>
  <si>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</si>
  <si>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</si>
  <si>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</si>
  <si>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</si>
  <si>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</si>
  <si>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</si>
  <si>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</si>
  <si>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</si>
  <si>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</si>
  <si>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</si>
  <si>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</si>
  <si>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</si>
  <si>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</si>
  <si>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</si>
  <si>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</si>
  <si>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</si>
  <si>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</si>
  <si>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</si>
  <si>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</si>
  <si>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</si>
  <si>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</si>
  <si>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</si>
  <si>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</si>
  <si>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</si>
  <si>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</si>
  <si>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</si>
  <si>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</si>
  <si>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</si>
  <si>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</si>
  <si>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</si>
  <si>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</si>
  <si>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</si>
  <si>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</si>
  <si>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</si>
  <si>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</si>
  <si>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</si>
  <si>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</si>
  <si>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</si>
  <si>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</si>
  <si>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</si>
  <si>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</si>
  <si>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</si>
  <si>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</si>
  <si>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</si>
  <si>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</si>
  <si>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</si>
  <si>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</si>
  <si>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</si>
  <si>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</si>
  <si>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</si>
  <si>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</si>
  <si>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</si>
  <si>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</si>
  <si>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</si>
  <si>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</si>
  <si>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</si>
  <si>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</si>
  <si>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</si>
  <si>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</si>
  <si>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</si>
  <si>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</si>
  <si>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</si>
  <si>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</si>
  <si>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</si>
  <si>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</si>
  <si>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</si>
  <si>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</si>
  <si>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</si>
  <si>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</si>
  <si>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</si>
  <si>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</si>
  <si>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</si>
  <si>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</si>
  <si>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</si>
  <si>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横浜市金沢区幸浦１－１０－１</t>
    <phoneticPr fontId="3"/>
  </si>
  <si>
    <t>藤森工業株式会社
横浜事業所　事業所長　森　敏彦</t>
    <rPh sb="20" eb="21">
      <t>モリ</t>
    </rPh>
    <rPh sb="22" eb="24">
      <t>トシヒコ</t>
    </rPh>
    <phoneticPr fontId="3"/>
  </si>
  <si>
    <t>045-769-0901</t>
    <phoneticPr fontId="3"/>
  </si>
  <si>
    <t>藤森工業株式会社　横浜事業所</t>
    <phoneticPr fontId="3"/>
  </si>
  <si>
    <t>横浜市金沢区幸浦１－１０－１</t>
    <phoneticPr fontId="3"/>
  </si>
  <si>
    <t>Ｅ18－プラスチック製品製造業</t>
    <phoneticPr fontId="3"/>
  </si>
  <si>
    <t>詰替え用スタンディングパウチ製造</t>
    <phoneticPr fontId="3"/>
  </si>
  <si>
    <t>○</t>
  </si>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</sst>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0000FF"/>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0" zoomScale="89" zoomScaleNormal="100" zoomScaleSheetLayoutView="89"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453</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2672</v>
      </c>
      <c r="N48" s="573"/>
      <c r="O48" s="574"/>
    </row>
    <row r="49" spans="3:21" ht="18" customHeight="1" x14ac:dyDescent="0.15">
      <c r="C49" s="523" t="s">
        <v>11</v>
      </c>
      <c r="D49" s="555"/>
      <c r="E49" s="556"/>
      <c r="F49" s="542" t="s">
        <v>455</v>
      </c>
      <c r="G49" s="543"/>
      <c r="H49" s="543"/>
      <c r="I49" s="543"/>
      <c r="J49" s="543"/>
      <c r="K49" s="543"/>
      <c r="L49" s="471" t="s">
        <v>172</v>
      </c>
      <c r="M49" s="474"/>
      <c r="N49" s="575" t="s">
        <v>453</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348</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2791.2000000000003</v>
      </c>
      <c r="I63" s="293" t="s">
        <v>4</v>
      </c>
      <c r="J63" s="594" t="s">
        <v>324</v>
      </c>
      <c r="K63" s="595"/>
      <c r="L63" s="596"/>
      <c r="M63" s="592">
        <f>+別紙!AA14</f>
        <v>2671.4000000000005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2394.3999999999996</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1995.7</v>
      </c>
      <c r="N65" s="593"/>
      <c r="O65" s="460" t="s">
        <v>4</v>
      </c>
      <c r="P65" s="175"/>
      <c r="Q65" s="176"/>
      <c r="R65" s="176"/>
      <c r="S65" s="176"/>
    </row>
    <row r="66" spans="1:48" ht="24.75" customHeight="1" x14ac:dyDescent="0.15">
      <c r="C66" s="488"/>
      <c r="D66" s="579" t="s">
        <v>303</v>
      </c>
      <c r="E66" s="580"/>
      <c r="F66" s="580"/>
      <c r="G66" s="581"/>
      <c r="H66" s="462">
        <f>+別紙!AA12</f>
        <v>119.8</v>
      </c>
      <c r="I66" s="293" t="s">
        <v>4</v>
      </c>
      <c r="J66" s="582" t="s">
        <v>387</v>
      </c>
      <c r="K66" s="583"/>
      <c r="L66" s="584"/>
      <c r="M66" s="592">
        <f>+別紙!AA17</f>
        <v>675.5</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藤森工業株式会社　横浜事業所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0.2</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0.2</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0.2</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00FF"/>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2474.4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2762.2</v>
      </c>
      <c r="E24" s="655"/>
      <c r="F24" s="655"/>
      <c r="G24" s="212" t="s">
        <v>198</v>
      </c>
      <c r="H24" s="644">
        <f>+F12</f>
        <v>2474.4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1766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119.8</v>
      </c>
      <c r="E27" s="655"/>
      <c r="F27" s="655"/>
      <c r="G27" s="212" t="s">
        <v>198</v>
      </c>
      <c r="H27" s="644">
        <f>+Y21</f>
        <v>0</v>
      </c>
      <c r="I27" s="645"/>
      <c r="J27" s="212" t="s">
        <v>198</v>
      </c>
      <c r="M27" s="653"/>
      <c r="P27" s="658">
        <f>+R30+ROUND(R33,1)</f>
        <v>2474.4</v>
      </c>
      <c r="Q27" s="704"/>
      <c r="R27" s="704"/>
      <c r="S27" s="704"/>
      <c r="T27" s="54" t="s">
        <v>38</v>
      </c>
      <c r="U27" s="74"/>
      <c r="V27" s="74"/>
      <c r="Y27" s="72" t="s">
        <v>39</v>
      </c>
      <c r="Z27" s="75"/>
      <c r="AH27" s="63"/>
      <c r="AI27" s="63"/>
      <c r="AJ27" s="63"/>
      <c r="AK27" s="63"/>
      <c r="AL27" s="674">
        <f>+AH18+P27</f>
        <v>2474.4</v>
      </c>
      <c r="AM27" s="675"/>
      <c r="AN27" s="675"/>
      <c r="AO27" s="675"/>
      <c r="AP27" s="62" t="s">
        <v>13</v>
      </c>
      <c r="AQ27" s="322"/>
      <c r="AR27" s="141"/>
      <c r="AS27" s="677">
        <v>708.4</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1766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2642.4</v>
      </c>
      <c r="E29" s="655"/>
      <c r="F29" s="655"/>
      <c r="G29" s="212" t="s">
        <v>198</v>
      </c>
      <c r="H29" s="644">
        <f>+AL27</f>
        <v>2474.4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2394.1999999999998</v>
      </c>
      <c r="E30" s="655"/>
      <c r="F30" s="655"/>
      <c r="G30" s="212" t="s">
        <v>198</v>
      </c>
      <c r="H30" s="644">
        <f>+AL30</f>
        <v>2185.1</v>
      </c>
      <c r="I30" s="645"/>
      <c r="J30" s="212" t="s">
        <v>198</v>
      </c>
      <c r="M30" s="653"/>
      <c r="P30" s="66"/>
      <c r="R30" s="658">
        <f>+ROUND(AA28,1)+ROUND(AA29,1)+ROUND(AA30,1)</f>
        <v>1766</v>
      </c>
      <c r="S30" s="704"/>
      <c r="T30" s="704"/>
      <c r="U30" s="704"/>
      <c r="V30" s="54" t="s">
        <v>16</v>
      </c>
      <c r="Y30" s="659" t="s">
        <v>186</v>
      </c>
      <c r="Z30" s="660"/>
      <c r="AA30" s="700"/>
      <c r="AB30" s="701"/>
      <c r="AC30" s="701"/>
      <c r="AD30" s="701"/>
      <c r="AE30" s="701"/>
      <c r="AF30" s="54" t="s">
        <v>13</v>
      </c>
      <c r="AL30" s="677">
        <v>2185.1</v>
      </c>
      <c r="AM30" s="678"/>
      <c r="AN30" s="678"/>
      <c r="AO30" s="678"/>
      <c r="AP30" s="62" t="s">
        <v>13</v>
      </c>
      <c r="AS30" s="696"/>
      <c r="AT30" s="693"/>
      <c r="AU30" s="693"/>
      <c r="AV30" s="694"/>
      <c r="AW30" s="503"/>
    </row>
    <row r="31" spans="2:49" ht="27" customHeight="1" thickTop="1" thickBot="1" x14ac:dyDescent="0.2">
      <c r="B31" s="631" t="s">
        <v>226</v>
      </c>
      <c r="C31" s="632"/>
      <c r="D31" s="655">
        <v>1966.9</v>
      </c>
      <c r="E31" s="655"/>
      <c r="F31" s="655"/>
      <c r="G31" s="212" t="s">
        <v>198</v>
      </c>
      <c r="H31" s="644">
        <f>+AS24</f>
        <v>1766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675.5</v>
      </c>
      <c r="E32" s="655"/>
      <c r="F32" s="655"/>
      <c r="G32" s="212" t="s">
        <v>198</v>
      </c>
      <c r="H32" s="644">
        <f>+AS27</f>
        <v>708.4</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708.4</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00FF"/>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18.399999999999999</v>
      </c>
      <c r="E24" s="655"/>
      <c r="F24" s="655"/>
      <c r="G24" s="212" t="s">
        <v>198</v>
      </c>
      <c r="H24" s="644">
        <f>+F12</f>
        <v>24.3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24.3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24.3</v>
      </c>
      <c r="Q27" s="704"/>
      <c r="R27" s="704"/>
      <c r="S27" s="704"/>
      <c r="T27" s="54" t="s">
        <v>38</v>
      </c>
      <c r="U27" s="74"/>
      <c r="V27" s="74"/>
      <c r="Y27" s="72" t="s">
        <v>39</v>
      </c>
      <c r="Z27" s="75"/>
      <c r="AH27" s="63"/>
      <c r="AI27" s="63"/>
      <c r="AJ27" s="63"/>
      <c r="AK27" s="63"/>
      <c r="AL27" s="674">
        <f>+AH18+P27</f>
        <v>24.3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24.3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18.399999999999999</v>
      </c>
      <c r="E29" s="655"/>
      <c r="F29" s="655"/>
      <c r="G29" s="212" t="s">
        <v>198</v>
      </c>
      <c r="H29" s="644">
        <f>+AL27</f>
        <v>24.3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24.3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18.399999999999999</v>
      </c>
      <c r="E31" s="655"/>
      <c r="F31" s="655"/>
      <c r="G31" s="212" t="s">
        <v>198</v>
      </c>
      <c r="H31" s="644">
        <f>+AS24</f>
        <v>24.3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AI22" sqref="AI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00FF"/>
    <pageSetUpPr fitToPage="1"/>
  </sheetPr>
  <dimension ref="B1:BJ76"/>
  <sheetViews>
    <sheetView showGridLines="0" topLeftCell="A19"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藤森工業株式会社　横浜事業所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10.3</v>
      </c>
      <c r="E24" s="655"/>
      <c r="F24" s="655"/>
      <c r="G24" s="212" t="s">
        <v>198</v>
      </c>
      <c r="H24" s="644">
        <f>+F12</f>
        <v>14.8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14.8</v>
      </c>
      <c r="Q27" s="704"/>
      <c r="R27" s="704"/>
      <c r="S27" s="704"/>
      <c r="T27" s="54" t="s">
        <v>38</v>
      </c>
      <c r="U27" s="74"/>
      <c r="V27" s="74"/>
      <c r="Y27" s="72" t="s">
        <v>39</v>
      </c>
      <c r="Z27" s="75"/>
      <c r="AH27" s="63"/>
      <c r="AI27" s="63"/>
      <c r="AJ27" s="63"/>
      <c r="AK27" s="63"/>
      <c r="AL27" s="674">
        <f>+AH18+P27</f>
        <v>14.8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10.3</v>
      </c>
      <c r="E29" s="655"/>
      <c r="F29" s="655"/>
      <c r="G29" s="212" t="s">
        <v>198</v>
      </c>
      <c r="H29" s="644">
        <f>+AL27</f>
        <v>14.8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14.8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10.3</v>
      </c>
      <c r="E31" s="655"/>
      <c r="F31" s="655"/>
      <c r="G31" s="212" t="s">
        <v>198</v>
      </c>
      <c r="H31" s="644">
        <f>+AS24</f>
        <v>14.8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AI22" sqref="AI22"/>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藤森工業株式会社　横浜事業所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0.2</v>
      </c>
      <c r="I9" s="393">
        <f>IF(OR(ｳ.廃油!D24&gt;0,ｳ.廃油!D24&lt;0),ｳ.廃油!D24,IF(I$19&gt;0,"0",0))</f>
        <v>0.1</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2762.2</v>
      </c>
      <c r="M9" s="393">
        <f>IF(OR(ｷ.紙くず!D24&gt;0,ｷ.紙くず!D24&lt;0),ｷ.紙くず!D24,IF(M$19&gt;0,"0",0))</f>
        <v>0</v>
      </c>
      <c r="N9" s="393">
        <f>IF(OR(ｸ.木くず!D24&gt;0,ｸ.木くず!D24&lt;0),ｸ.木くず!D24,IF(N$19&gt;0,"0",0))</f>
        <v>18.399999999999999</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10.3</v>
      </c>
      <c r="AA9" s="395">
        <f>IF(SUM(G9:Z9)&gt;0,SUM(G9:Z9),IF(AA$19&gt;0,"0",0))</f>
        <v>2791.2000000000003</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119.8</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119.8</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0.2</v>
      </c>
      <c r="I14" s="399">
        <f>IF(OR(ｳ.廃油!D29&gt;0,ｳ.廃油!D29&lt;0),ｳ.廃油!D29,IF(I$19&gt;0,"0",0))</f>
        <v>0.1</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2642.4</v>
      </c>
      <c r="M14" s="399">
        <f>IF(OR(ｷ.紙くず!D29&gt;0,ｷ.紙くず!D29&lt;0),ｷ.紙くず!D29,IF(M$19&gt;0,"0",0))</f>
        <v>0</v>
      </c>
      <c r="N14" s="399">
        <f>IF(OR(ｸ.木くず!D29&gt;0,ｸ.木くず!D29&lt;0),ｸ.木くず!D29,IF(N$19&gt;0,"0",0))</f>
        <v>18.399999999999999</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10.3</v>
      </c>
      <c r="AA14" s="401">
        <f t="shared" si="0"/>
        <v>2671.4000000000005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0.2</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2394.1999999999998</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2394.3999999999996</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0.1</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1966.9</v>
      </c>
      <c r="M16" s="399">
        <f>IF(OR(ｷ.紙くず!D31&gt;0,ｷ.紙くず!D31&lt;0),ｷ.紙くず!D31,IF(M$19&gt;0,"0",0))</f>
        <v>0</v>
      </c>
      <c r="N16" s="399">
        <f>IF(OR(ｸ.木くず!D31&gt;0,ｸ.木くず!D31&lt;0),ｸ.木くず!D31,IF(N$19&gt;0,"0",0))</f>
        <v>18.399999999999999</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10.3</v>
      </c>
      <c r="AA16" s="401">
        <f t="shared" si="0"/>
        <v>1995.7</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675.5</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f t="shared" si="0"/>
        <v>675.5</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2474.4</v>
      </c>
      <c r="M19" s="405">
        <f t="shared" si="1"/>
        <v>0</v>
      </c>
      <c r="N19" s="405">
        <f t="shared" si="1"/>
        <v>24.3</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14.8</v>
      </c>
      <c r="AA19" s="407">
        <f t="shared" ref="AA19:AA25" si="2">SUM(G19:Z19)</f>
        <v>2513.5000000000005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2474.4</v>
      </c>
      <c r="M37" s="441">
        <f t="shared" si="8"/>
        <v>0</v>
      </c>
      <c r="N37" s="441">
        <f t="shared" si="8"/>
        <v>24.3</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14.8</v>
      </c>
      <c r="AA37" s="443">
        <f t="shared" si="4"/>
        <v>2513.5000000000005</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1766</v>
      </c>
      <c r="M38" s="432">
        <f t="shared" si="9"/>
        <v>0</v>
      </c>
      <c r="N38" s="432">
        <f t="shared" si="9"/>
        <v>24.3</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14.8</v>
      </c>
      <c r="AA38" s="434">
        <f t="shared" si="4"/>
        <v>1805.1</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1766</v>
      </c>
      <c r="M39" s="435">
        <f>+ｷ.紙くず!$AA$28</f>
        <v>0</v>
      </c>
      <c r="N39" s="435">
        <f>+ｸ.木くず!$AA$28</f>
        <v>24.3</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14.8</v>
      </c>
      <c r="AA39" s="437">
        <f t="shared" si="4"/>
        <v>1805.1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708.4</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708.4</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2474.4</v>
      </c>
      <c r="M43" s="444">
        <f>+ｷ.紙くず!$AL$27</f>
        <v>0</v>
      </c>
      <c r="N43" s="444">
        <f>+ｸ.木くず!$AL$27</f>
        <v>24.3</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14.8</v>
      </c>
      <c r="AA43" s="446">
        <f t="shared" si="4"/>
        <v>2513.5000000000005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2185.1</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2185.1</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1766</v>
      </c>
      <c r="M45" s="450">
        <f>+ｷ.紙くず!$AS$24</f>
        <v>0</v>
      </c>
      <c r="N45" s="450">
        <f>+ｸ.木くず!$AS$24</f>
        <v>24.3</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14.8</v>
      </c>
      <c r="AA45" s="452">
        <f t="shared" si="4"/>
        <v>1805.1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708.4</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708.4</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0.2</v>
      </c>
      <c r="I55" s="506">
        <f t="shared" si="10"/>
        <v>0.1</v>
      </c>
      <c r="J55" s="506">
        <f t="shared" si="10"/>
        <v>0</v>
      </c>
      <c r="K55" s="506">
        <f t="shared" si="10"/>
        <v>0</v>
      </c>
      <c r="L55" s="506">
        <f t="shared" si="10"/>
        <v>5236.6000000000004</v>
      </c>
      <c r="M55" s="506">
        <f t="shared" si="10"/>
        <v>0</v>
      </c>
      <c r="N55" s="506">
        <f t="shared" si="10"/>
        <v>42.7</v>
      </c>
      <c r="O55" s="506">
        <f t="shared" si="10"/>
        <v>0</v>
      </c>
      <c r="P55" s="506">
        <f t="shared" si="10"/>
        <v>0</v>
      </c>
      <c r="Q55" s="506">
        <f t="shared" si="10"/>
        <v>0</v>
      </c>
      <c r="R55" s="506">
        <f t="shared" si="10"/>
        <v>0</v>
      </c>
      <c r="S55" s="506">
        <f t="shared" si="10"/>
        <v>0</v>
      </c>
      <c r="T55" s="506">
        <f t="shared" si="10"/>
        <v>0</v>
      </c>
      <c r="U55" s="506">
        <f t="shared" si="10"/>
        <v>0</v>
      </c>
      <c r="V55" s="506">
        <f t="shared" si="10"/>
        <v>0</v>
      </c>
      <c r="W55" s="506">
        <f t="shared" si="10"/>
        <v>0</v>
      </c>
      <c r="X55" s="506">
        <f t="shared" si="10"/>
        <v>0</v>
      </c>
      <c r="Y55" s="506">
        <f t="shared" si="10"/>
        <v>0</v>
      </c>
      <c r="Z55" s="506">
        <f t="shared" si="10"/>
        <v>25.1</v>
      </c>
      <c r="AA55" s="507">
        <f>+AA9+AA19+AA20</f>
        <v>5304.7000000000007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AI22" sqref="AI22"/>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25日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横浜市金沢区幸浦１－１０－１</v>
      </c>
      <c r="K16" s="853"/>
      <c r="L16" s="854"/>
      <c r="M16" s="854"/>
      <c r="N16" s="854"/>
      <c r="O16" s="855"/>
    </row>
    <row r="17" spans="1:48" ht="26.25" customHeight="1" x14ac:dyDescent="0.15">
      <c r="C17" s="249"/>
      <c r="D17" s="250"/>
      <c r="E17" s="250"/>
      <c r="F17" s="250"/>
      <c r="G17" s="250"/>
      <c r="H17" s="254" t="s">
        <v>7</v>
      </c>
      <c r="I17" s="254"/>
      <c r="J17" s="853" t="str">
        <f>+表紙!J40</f>
        <v>藤森工業株式会社
横浜事業所　事業所長　森　敏彦</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045-769-0901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藤森工業株式会社　横浜事業所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2672</v>
      </c>
      <c r="N25" s="839"/>
      <c r="O25" s="840"/>
    </row>
    <row r="26" spans="1:48" ht="18" customHeight="1" x14ac:dyDescent="0.15">
      <c r="C26" s="819" t="s">
        <v>11</v>
      </c>
      <c r="D26" s="820"/>
      <c r="E26" s="821"/>
      <c r="F26" s="813" t="str">
        <f>+表紙!F49</f>
        <v>横浜市金沢区幸浦１－１０－１</v>
      </c>
      <c r="G26" s="814"/>
      <c r="H26" s="814"/>
      <c r="I26" s="814"/>
      <c r="J26" s="814"/>
      <c r="K26" s="814"/>
      <c r="L26" s="139" t="s">
        <v>172</v>
      </c>
      <c r="M26" s="259"/>
      <c r="N26" s="817" t="str">
        <f>IF(+表紙!N49="","",+表紙!N49)</f>
        <v>045-769-0901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Ｅ18－プラスチック製品製造業</v>
      </c>
      <c r="G29" s="842"/>
      <c r="H29" s="842"/>
      <c r="I29" s="842"/>
      <c r="J29" s="370" t="s">
        <v>47</v>
      </c>
      <c r="K29" s="370"/>
      <c r="L29" s="843" t="str">
        <f>+表紙!L52</f>
        <v>詰替え用スタンディングパウチ製造</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348</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2791.2000000000003</v>
      </c>
      <c r="I40" s="293" t="s">
        <v>4</v>
      </c>
      <c r="J40" s="594" t="s">
        <v>324</v>
      </c>
      <c r="K40" s="595"/>
      <c r="L40" s="596"/>
      <c r="M40" s="797">
        <f>+表紙!M63</f>
        <v>2671.4000000000005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2394.3999999999996</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1995.7</v>
      </c>
      <c r="N42" s="798">
        <f>+表紙!N65</f>
        <v>0</v>
      </c>
      <c r="O42" s="197" t="s">
        <v>4</v>
      </c>
    </row>
    <row r="43" spans="1:48" ht="24.75" customHeight="1" x14ac:dyDescent="0.15">
      <c r="C43" s="191"/>
      <c r="D43" s="579" t="s">
        <v>303</v>
      </c>
      <c r="E43" s="580"/>
      <c r="F43" s="580"/>
      <c r="G43" s="581"/>
      <c r="H43" s="298">
        <f>+表紙!H66</f>
        <v>119.8</v>
      </c>
      <c r="I43" s="293" t="s">
        <v>4</v>
      </c>
      <c r="J43" s="799" t="s">
        <v>387</v>
      </c>
      <c r="K43" s="800"/>
      <c r="L43" s="801"/>
      <c r="M43" s="797">
        <f>+表紙!M66</f>
        <v>675.5</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AI22" sqref="AI22"/>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2024-06-26T07:11:49Z</dcterms:created>
  <dcterms:modified xsi:type="dcterms:W3CDTF">2024-09-09T10:06:30Z</dcterms:modified>
</cp:coreProperties>
</file>