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K41" i="94"/>
  <c r="L41" i="94"/>
  <c r="O41" i="94"/>
  <c r="R41" i="94"/>
  <c r="M45" i="94"/>
  <c r="U45" i="94"/>
  <c r="H31" i="79"/>
  <c r="R45" i="94"/>
  <c r="Y18" i="77"/>
  <c r="P16" i="77" s="1"/>
  <c r="K50" i="94" s="1"/>
  <c r="H31" i="89"/>
  <c r="J45" i="94"/>
  <c r="P16" i="82"/>
  <c r="U50" i="94" s="1"/>
  <c r="J37" i="94" l="1"/>
  <c r="J19" i="94" s="1"/>
  <c r="J15" i="94" s="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W14" i="94" l="1"/>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<sst xmlns="http://schemas.openxmlformats.org/spreadsheetml/2006/main" count="2835" uniqueCount="433">
  <si>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</si>
  <si>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</si>
  <si>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</si>
  <si>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</si>
  <si>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</si>
  <si>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</si>
  <si>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</si>
  <si>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</si>
  <si>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</si>
  <si>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</si>
  <si>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</si>
  <si>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</si>
  <si>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</si>
  <si>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</si>
  <si>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</si>
  <si>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</si>
  <si>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</si>
  <si>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</si>
  <si>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</si>
  <si>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</si>
  <si>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</si>
  <si>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</si>
  <si>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</si>
  <si>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</si>
  <si>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</si>
  <si>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</si>
  <si>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</si>
  <si>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</si>
  <si>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</si>
  <si>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</si>
  <si>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</si>
  <si>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</si>
  <si>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</si>
  <si>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</si>
  <si>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</si>
  <si>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</si>
  <si>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</si>
  <si>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</si>
  <si>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</si>
  <si>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</si>
  <si>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</si>
  <si>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</si>
  <si>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</si>
  <si>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</si>
  <si>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</si>
  <si>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</si>
  <si>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</si>
  <si>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</si>
  <si>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</si>
  <si>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</si>
  <si>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</si>
  <si>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</si>
  <si>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</si>
  <si>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</si>
  <si>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</si>
  <si>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</si>
  <si>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</si>
  <si>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</si>
  <si>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</si>
  <si>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</si>
  <si>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</si>
  <si>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</si>
  <si>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</si>
  <si>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</si>
  <si>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</si>
  <si>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</si>
  <si>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</si>
  <si>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</si>
  <si>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</si>
  <si>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</si>
  <si>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</si>
  <si>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</si>
  <si>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</si>
  <si>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</si>
  <si>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</si>
  <si>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</si>
  <si>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</si>
  <si>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</si>
  <si>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</si>
  <si>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</si>
  <si>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</si>
  <si>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</si>
  <si>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</si>
  <si>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</si>
  <si>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</si>
  <si>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</si>
  <si>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</si>
  <si>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</si>
  <si>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</si>
  <si>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</si>
  <si>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</si>
  <si>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</si>
  <si>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</si>
  <si>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</si>
  <si>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</si>
  <si>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</si>
  <si>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</si>
  <si>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</si>
  <si>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</si>
  <si>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</si>
  <si>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</si>
  <si>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</si>
  <si>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</si>
  <si>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</si>
  <si>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</si>
  <si>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</si>
  <si>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</si>
  <si>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</si>
  <si>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</si>
  <si>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</si>
  <si>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</si>
  <si>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</si>
  <si>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</si>
  <si>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</si>
  <si>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</si>
  <si>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</si>
  <si>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</si>
  <si>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</si>
  <si>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</si>
  <si>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</si>
  <si>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</si>
  <si>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</si>
  <si>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</si>
  <si>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</si>
  <si>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</si>
  <si>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</si>
  <si>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</si>
  <si>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</si>
  <si>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</si>
  <si>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</si>
  <si>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</si>
  <si>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</si>
  <si>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</si>
  <si>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</si>
  <si>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</si>
  <si>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</si>
  <si>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</si>
  <si>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</si>
  <si>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</si>
  <si>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</si>
  <si>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</si>
  <si>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</si>
  <si>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</si>
  <si>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</si>
  <si>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</si>
  <si>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</si>
  <si>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</si>
  <si>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</si>
  <si>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</si>
  <si>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</si>
  <si>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</si>
  <si>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</si>
  <si>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</si>
  <si>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</si>
  <si>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</si>
  <si>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</si>
  <si>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</si>
  <si>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</si>
  <si>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</si>
  <si>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</si>
  <si>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</si>
  <si>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</si>
  <si>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</si>
  <si>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</si>
  <si>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</si>
  <si>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</si>
  <si>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</si>
  <si>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</si>
  <si>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</si>
  <si>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</si>
  <si>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</si>
  <si>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</si>
  <si>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</si>
  <si>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</si>
  <si>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</si>
  <si>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</si>
  <si>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</si>
  <si>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</si>
  <si>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</si>
  <si>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</si>
  <si>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</si>
  <si>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</si>
  <si>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</si>
  <si>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</si>
  <si>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</si>
  <si>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</si>
  <si>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</si>
  <si>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</si>
  <si>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</si>
  <si>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</si>
  <si>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</si>
  <si>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</si>
  <si>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</si>
  <si>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</si>
  <si>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</si>
  <si>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</si>
  <si>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</si>
  <si>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</si>
  <si>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</si>
  <si>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</si>
  <si>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</si>
  <si>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</si>
  <si>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</si>
  <si>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</si>
  <si>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</si>
  <si>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</si>
  <si>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</si>
  <si>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</si>
  <si>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</si>
  <si>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</si>
  <si>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</si>
  <si>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</si>
  <si>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</si>
  <si>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</si>
  <si>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</si>
  <si>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</si>
  <si>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</si>
  <si>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</si>
  <si>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</si>
  <si>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</si>
  <si>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</si>
  <si>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</si>
  <si>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</si>
  <si>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</si>
  <si>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</si>
  <si>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</si>
  <si>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</si>
  <si>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</si>
  <si>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</si>
  <si>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</si>
  <si>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</si>
  <si>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</si>
  <si>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</si>
  <si>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</si>
  <si>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</si>
  <si>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</si>
  <si>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</si>
  <si>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</si>
  <si>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</si>
  <si>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</si>
  <si>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</si>
  <si>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</si>
  <si>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</si>
  <si>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</si>
  <si>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</si>
  <si>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</si>
  <si>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</si>
  <si>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</si>
  <si>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</si>
  <si>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</si>
  <si>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</si>
  <si>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</si>
  <si>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</si>
  <si>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</si>
  <si>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</si>
  <si>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</si>
  <si>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</si>
  <si>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</si>
  <si>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</si>
  <si>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</si>
  <si>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</si>
  <si>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</si>
  <si>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</si>
  <si>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</si>
  <si>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</si>
  <si>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</si>
  <si>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</si>
  <si>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</si>
  <si>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</si>
  <si>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</si>
  <si>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</si>
  <si>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</si>
  <si>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</si>
  <si>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</si>
  <si>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</si>
  <si>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</si>
  <si>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</si>
  <si>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</si>
  <si>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</si>
  <si>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</si>
  <si>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</si>
  <si>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</si>
  <si>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</si>
  <si>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</si>
  <si>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</si>
  <si>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</si>
  <si>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</si>
  <si>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</si>
  <si>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</si>
  <si>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</si>
  <si>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</si>
  <si>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</si>
  <si>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</si>
  <si>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</si>
  <si>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</si>
  <si>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</si>
  <si>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</si>
  <si>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</si>
  <si>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</si>
  <si>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</si>
  <si>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</si>
  <si>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</si>
  <si>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</si>
  <si>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</si>
  <si>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</si>
  <si>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</si>
  <si>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</si>
  <si>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</si>
  <si>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</si>
  <si>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</si>
  <si>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</si>
  <si>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</si>
  <si>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</si>
  <si>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</si>
  <si>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</si>
  <si>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</si>
  <si>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</si>
  <si>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</si>
  <si>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</si>
  <si>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</si>
  <si>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</si>
  <si>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</si>
  <si>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</si>
  <si>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</si>
  <si>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</si>
  <si>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</si>
  <si>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</si>
  <si>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</si>
  <si>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</si>
  <si>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</si>
  <si>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</si>
  <si>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</si>
  <si>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</si>
  <si>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</si>
  <si>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</si>
  <si>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</si>
  <si>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</si>
  <si>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</si>
  <si>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</si>
  <si>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</si>
  <si>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</si>
  <si>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</si>
  <si>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</si>
  <si>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</si>
  <si>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</si>
  <si>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</si>
  <si>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</si>
  <si>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</si>
  <si>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</si>
  <si>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</si>
  <si>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</si>
  <si>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</si>
  <si>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</si>
  <si>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</si>
  <si>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</si>
  <si>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</si>
  <si>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</si>
  <si>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</si>
  <si>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</si>
  <si>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</si>
  <si>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</si>
  <si>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</si>
  <si>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</si>
  <si>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</si>
  <si>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</si>
  <si>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</si>
  <si>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</si>
  <si>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</si>
  <si>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</si>
  <si>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</si>
  <si>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</si>
  <si>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</si>
  <si>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</si>
  <si>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</si>
  <si>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</si>
  <si>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</si>
  <si>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</si>
  <si>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</si>
  <si>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</si>
  <si>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</si>
  <si>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</si>
  <si>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</si>
  <si>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</si>
  <si>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</si>
  <si>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</si>
  <si>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</si>
  <si>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</si>
  <si>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</si>
  <si>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</si>
  <si>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</si>
  <si>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</si>
  <si>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</si>
  <si>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</si>
  <si>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</si>
  <si>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</si>
  <si>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</si>
  <si>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</si>
  <si>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</si>
  <si>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</si>
  <si>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</si>
  <si>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</si>
  <si>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</si>
  <si>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</si>
  <si>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</si>
  <si>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</si>
  <si>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</si>
  <si>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</si>
  <si>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</si>
  <si>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</si>
  <si>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</si>
  <si>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</si>
  <si>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</si>
  <si>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</si>
  <si>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</si>
  <si>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</si>
  <si>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</si>
  <si>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</si>
  <si>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</si>
  <si>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</si>
  <si>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</si>
  <si>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</si>
  <si>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</si>
  <si>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</si>
  <si>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</si>
  <si>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</si>
  <si>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横浜市磯子区滝頭１－２－１</t>
  </si>
  <si>
    <t>横浜市立脳卒中・神経脊椎センター
病院長　齋藤　知行</t>
  </si>
  <si>
    <t>横浜市立脳卒中・神経脊椎センター</t>
  </si>
  <si>
    <t>045-753-2607</t>
  </si>
  <si>
    <t>横浜市長</t>
  </si>
  <si>
    <t>医療業</t>
  </si>
  <si>
    <t>○</t>
  </si>
  <si>
    <t>令和5年6月30日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</si>
</sst>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18" zoomScaleNormal="100" zoomScaleSheetLayoutView="100" workbookViewId="0">
      <selection activeCell="C29" sqref="C29:O29"/>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431</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432</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429</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425</v>
      </c>
      <c r="K39" s="534"/>
      <c r="L39" s="535"/>
      <c r="M39" s="535"/>
      <c r="N39" s="535"/>
      <c r="O39" s="536"/>
      <c r="Q39" s="19"/>
      <c r="R39" s="97"/>
    </row>
    <row r="40" spans="1:19" ht="26.25" customHeight="1">
      <c r="C40" s="86"/>
      <c r="D40" s="23"/>
      <c r="E40" s="23"/>
      <c r="F40" s="23"/>
      <c r="G40" s="23"/>
      <c r="H40" s="24" t="s">
        <v>7</v>
      </c>
      <c r="I40" s="24"/>
      <c r="J40" s="534" t="s">
        <v>426</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428</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427</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2947</v>
      </c>
      <c r="N48" s="550"/>
      <c r="O48" s="551"/>
    </row>
    <row r="49" spans="3:48" ht="18.75" customHeight="1">
      <c r="C49" s="501" t="s">
        <v>11</v>
      </c>
      <c r="D49" s="529"/>
      <c r="E49" s="530"/>
      <c r="F49" s="559" t="s">
        <v>425</v>
      </c>
      <c r="G49" s="560"/>
      <c r="H49" s="560"/>
      <c r="I49" s="560"/>
      <c r="J49" s="560"/>
      <c r="K49" s="560"/>
      <c r="L49" s="448" t="s">
        <v>135</v>
      </c>
      <c r="M49" s="451"/>
      <c r="N49" s="552"/>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128</v>
      </c>
      <c r="G52" s="566"/>
      <c r="H52" s="566"/>
      <c r="I52" s="566"/>
      <c r="J52" s="31" t="s">
        <v>47</v>
      </c>
      <c r="K52" s="31"/>
      <c r="L52" s="567" t="s">
        <v>430</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v>300</v>
      </c>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454</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84.06</v>
      </c>
      <c r="I63" s="273" t="s">
        <v>4</v>
      </c>
      <c r="J63" s="523" t="s">
        <v>230</v>
      </c>
      <c r="K63" s="524"/>
      <c r="L63" s="525"/>
      <c r="M63" s="521">
        <f>+別紙!X14</f>
        <v>64.89</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t="str">
        <f>+別紙!X15</f>
        <v>0</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t="str">
        <f>+別紙!X16</f>
        <v>0</v>
      </c>
      <c r="N65" s="492"/>
      <c r="O65" s="432" t="s">
        <v>4</v>
      </c>
      <c r="P65" s="164"/>
      <c r="Q65" s="165"/>
      <c r="R65" s="165"/>
      <c r="S65" s="165"/>
    </row>
    <row r="66" spans="1:19" ht="37.5" customHeight="1">
      <c r="C66" s="464"/>
      <c r="D66" s="485" t="s">
        <v>293</v>
      </c>
      <c r="E66" s="486"/>
      <c r="F66" s="486"/>
      <c r="G66" s="487"/>
      <c r="H66" s="435">
        <f>+別紙!X12</f>
        <v>19.170000000000002</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102.33</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zoomScale="70" zoomScaleNormal="100" workbookViewId="0">
      <selection activeCell="C29" sqref="C29:O29"/>
    </sheetView>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横浜市立脳卒中・神経脊椎センター</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0</v>
      </c>
      <c r="H9" s="388">
        <f>IF(ｲ.特管廃酸!D24&gt;0,ｲ.特管廃酸!D24,IF(H$19&gt;0,"0",0))</f>
        <v>0</v>
      </c>
      <c r="I9" s="388">
        <f>IF(ｳ.特管廃ｱﾙｶﾘ!D24&gt;0,ｳ.特管廃ｱﾙｶﾘ!D24,IF(I$19&gt;0,"0",0))</f>
        <v>0</v>
      </c>
      <c r="J9" s="388">
        <f>IF(ｴ.感染性廃棄物!$D24&gt;0,ｴ.感染性廃棄物!D24,IF(J$19&gt;0,"0",0))</f>
        <v>84.06</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84.06</v>
      </c>
    </row>
    <row r="10" spans="2:24" ht="24" customHeight="1">
      <c r="B10" s="173" t="s">
        <v>329</v>
      </c>
      <c r="C10" s="720" t="s">
        <v>246</v>
      </c>
      <c r="D10" s="720"/>
      <c r="E10" s="720"/>
      <c r="F10" s="721"/>
      <c r="G10" s="390">
        <f>IF(ｱ.特管廃油!D25&gt;0,ｱ.特管廃油!D25,IF(G$19&gt;0,"0",0))</f>
        <v>0</v>
      </c>
      <c r="H10" s="390">
        <f>IF(ｲ.特管廃酸!D25&gt;0,ｲ.特管廃酸!D25,IF(H$19&gt;0,"0",0))</f>
        <v>0</v>
      </c>
      <c r="I10" s="390">
        <f>IF(ｳ.特管廃ｱﾙｶﾘ!D25&gt;0,ｳ.特管廃ｱﾙｶﾘ!D25,IF(I$19&gt;0,"0",0))</f>
        <v>0</v>
      </c>
      <c r="J10" s="390" t="str">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f>IF(ｱ.特管廃油!D27&gt;0,ｱ.特管廃油!D27,IF(G$19&gt;0,"0",0))</f>
        <v>0</v>
      </c>
      <c r="H12" s="392">
        <f>IF(ｲ.特管廃酸!D27&gt;0,ｲ.特管廃酸!D27,IF(H$19&gt;0,"0",0))</f>
        <v>0</v>
      </c>
      <c r="I12" s="392">
        <f>IF(ｳ.特管廃ｱﾙｶﾘ!D27&gt;0,ｳ.特管廃ｱﾙｶﾘ!D27,IF(I$19&gt;0,"0",0))</f>
        <v>0</v>
      </c>
      <c r="J12" s="392">
        <f>IF(ｴ.感染性廃棄物!$D27&gt;0,ｴ.感染性廃棄物!D27,IF(J$19&gt;0,"0",0))</f>
        <v>19.170000000000002</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f t="shared" si="0"/>
        <v>19.170000000000002</v>
      </c>
    </row>
    <row r="13" spans="2:24" ht="24" customHeight="1">
      <c r="B13" s="173" t="s">
        <v>169</v>
      </c>
      <c r="C13" s="724" t="s">
        <v>249</v>
      </c>
      <c r="D13" s="725"/>
      <c r="E13" s="725"/>
      <c r="F13" s="726"/>
      <c r="G13" s="392">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0</v>
      </c>
      <c r="H14" s="392">
        <f>IF(ｲ.特管廃酸!D29&gt;0,ｲ.特管廃酸!D29,IF(H$19&gt;0,"0",0))</f>
        <v>0</v>
      </c>
      <c r="I14" s="392">
        <f>IF(ｳ.特管廃ｱﾙｶﾘ!D29&gt;0,ｳ.特管廃ｱﾙｶﾘ!D29,IF(I$19&gt;0,"0",0))</f>
        <v>0</v>
      </c>
      <c r="J14" s="392">
        <f>IF(ｴ.感染性廃棄物!$D29&gt;0,ｴ.感染性廃棄物!D29,IF(J$19&gt;0,"0",0))</f>
        <v>64.89</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64.89</v>
      </c>
    </row>
    <row r="15" spans="2:24" ht="24" customHeight="1">
      <c r="B15" s="173" t="s">
        <v>186</v>
      </c>
      <c r="C15" s="722" t="s">
        <v>184</v>
      </c>
      <c r="D15" s="722"/>
      <c r="E15" s="722"/>
      <c r="F15" s="723"/>
      <c r="G15" s="392">
        <f>IF(ｱ.特管廃油!D30&gt;0,ｱ.特管廃油!D30,IF(G$19&gt;0,"0",0))</f>
        <v>0</v>
      </c>
      <c r="H15" s="392">
        <f>IF(ｲ.特管廃酸!D30&gt;0,ｲ.特管廃酸!D30,IF(H$19&gt;0,"0",0))</f>
        <v>0</v>
      </c>
      <c r="I15" s="392">
        <f>IF(ｳ.特管廃ｱﾙｶﾘ!D30&gt;0,ｳ.特管廃ｱﾙｶﾘ!D30,IF(I$19&gt;0,"0",0))</f>
        <v>0</v>
      </c>
      <c r="J15" s="392" t="str">
        <f>IF(ｴ.感染性廃棄物!$D30&gt;0,ｴ.感染性廃棄物!D30,IF(J$19&gt;0,"0",0))</f>
        <v>0</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t="str">
        <f t="shared" si="0"/>
        <v>0</v>
      </c>
    </row>
    <row r="16" spans="2:24" ht="24" customHeight="1">
      <c r="B16" s="173" t="s">
        <v>187</v>
      </c>
      <c r="C16" s="722" t="s">
        <v>185</v>
      </c>
      <c r="D16" s="722"/>
      <c r="E16" s="722"/>
      <c r="F16" s="723"/>
      <c r="G16" s="392">
        <f>IF(ｱ.特管廃油!D31&gt;0,ｱ.特管廃油!D31,IF(G$19&gt;0,"0",0))</f>
        <v>0</v>
      </c>
      <c r="H16" s="392">
        <f>IF(ｲ.特管廃酸!D31&gt;0,ｲ.特管廃酸!D31,IF(H$19&gt;0,"0",0))</f>
        <v>0</v>
      </c>
      <c r="I16" s="392">
        <f>IF(ｳ.特管廃ｱﾙｶﾘ!D31&gt;0,ｳ.特管廃ｱﾙｶﾘ!D31,IF(I$19&gt;0,"0",0))</f>
        <v>0</v>
      </c>
      <c r="J16" s="392" t="str">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t="str">
        <f t="shared" si="0"/>
        <v>0</v>
      </c>
    </row>
    <row r="17" spans="2:24" ht="24" customHeight="1">
      <c r="B17" s="173"/>
      <c r="C17" s="722" t="s">
        <v>419</v>
      </c>
      <c r="D17" s="722"/>
      <c r="E17" s="722"/>
      <c r="F17" s="723"/>
      <c r="G17" s="392">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f>IF(ｱ.特管廃油!D33&gt;0,ｱ.特管廃油!D33,IF(G$19&gt;0,"0",0))</f>
        <v>0</v>
      </c>
      <c r="H18" s="395">
        <f>IF(ｲ.特管廃酸!D33&gt;0,ｲ.特管廃酸!D33,IF(H$19&gt;0,"0",0))</f>
        <v>0</v>
      </c>
      <c r="I18" s="395">
        <f>IF(ｳ.特管廃ｱﾙｶﾘ!D33&gt;0,ｳ.特管廃ｱﾙｶﾘ!D33,IF(I$19&gt;0,"0",0))</f>
        <v>0</v>
      </c>
      <c r="J18" s="395" t="str">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0</v>
      </c>
      <c r="H19" s="398">
        <f t="shared" si="1"/>
        <v>0</v>
      </c>
      <c r="I19" s="398">
        <f t="shared" si="1"/>
        <v>0</v>
      </c>
      <c r="J19" s="398">
        <f t="shared" si="1"/>
        <v>102.33</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102.33</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24.83</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24.83</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24.83</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24.83</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0</v>
      </c>
      <c r="H37" s="422">
        <f t="shared" si="7"/>
        <v>0</v>
      </c>
      <c r="I37" s="422">
        <f t="shared" si="7"/>
        <v>0</v>
      </c>
      <c r="J37" s="422">
        <f t="shared" si="7"/>
        <v>77.5</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77.5</v>
      </c>
    </row>
    <row r="38" spans="2:24" ht="24" customHeight="1">
      <c r="B38" s="171"/>
      <c r="C38" s="744"/>
      <c r="D38" s="212"/>
      <c r="E38" s="210" t="s">
        <v>197</v>
      </c>
      <c r="F38" s="442"/>
      <c r="G38" s="416">
        <f t="shared" ref="G38:V38" si="8">SUM(G39:G41)</f>
        <v>0</v>
      </c>
      <c r="H38" s="416">
        <f t="shared" si="8"/>
        <v>0</v>
      </c>
      <c r="I38" s="416">
        <f t="shared" si="8"/>
        <v>0</v>
      </c>
      <c r="J38" s="416">
        <f t="shared" si="8"/>
        <v>0</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0</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44"/>
      <c r="D40" s="213"/>
      <c r="E40" s="208"/>
      <c r="F40" s="206" t="s">
        <v>196</v>
      </c>
      <c r="G40" s="418">
        <f>+ｱ.特管廃油!$AA$29</f>
        <v>0</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0</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77.5</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77.5</v>
      </c>
    </row>
    <row r="43" spans="2:24" ht="24" customHeight="1">
      <c r="B43" s="171"/>
      <c r="C43" s="125" t="s">
        <v>178</v>
      </c>
      <c r="D43" s="755" t="s">
        <v>226</v>
      </c>
      <c r="E43" s="755"/>
      <c r="F43" s="756"/>
      <c r="G43" s="424">
        <f>+ｱ.特管廃油!$AL$27</f>
        <v>0</v>
      </c>
      <c r="H43" s="424">
        <f>+ｲ.特管廃酸!$AL$27</f>
        <v>0</v>
      </c>
      <c r="I43" s="424">
        <f>+ｳ.特管廃ｱﾙｶﾘ!$AL$27</f>
        <v>0</v>
      </c>
      <c r="J43" s="424">
        <f>+ｴ.感染性廃棄物!$AL$27</f>
        <v>77.5</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77.5</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0</v>
      </c>
      <c r="H55" s="309">
        <f t="shared" ref="H55:V55" si="9">IF(H9="0",+H19+H20,+H9+H19+H20)</f>
        <v>0</v>
      </c>
      <c r="I55" s="309">
        <f t="shared" si="9"/>
        <v>0</v>
      </c>
      <c r="J55" s="309">
        <f t="shared" si="9"/>
        <v>186.39</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v>
      </c>
      <c r="V55" s="309">
        <f t="shared" si="9"/>
        <v>0</v>
      </c>
      <c r="W55" s="309">
        <f>IF(W9="0",+W19+W20,+W9+W19+W20)</f>
        <v>0</v>
      </c>
      <c r="X55" s="310">
        <f>+X9+X19+X20</f>
        <v>186.39</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横浜市立脳卒中・神経脊椎センター</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0</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cellWatches>
    <cellWatch r="U18"/>
  </cellWatches>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令和5年6月30日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横浜市磯子区滝頭１－２－１</v>
      </c>
      <c r="K16" s="771"/>
      <c r="L16" s="772"/>
      <c r="M16" s="772"/>
      <c r="N16" s="772"/>
      <c r="O16" s="773"/>
    </row>
    <row r="17" spans="1:17" ht="26.25" customHeight="1">
      <c r="C17" s="233"/>
      <c r="D17" s="234"/>
      <c r="E17" s="234"/>
      <c r="F17" s="234"/>
      <c r="G17" s="234"/>
      <c r="H17" s="238" t="s">
        <v>7</v>
      </c>
      <c r="I17" s="238"/>
      <c r="J17" s="771" t="str">
        <f>+表紙!J40</f>
        <v>横浜市立脳卒中・神経脊椎センター
病院長　齋藤　知行</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045-753-2607</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横浜市立脳卒中・神経脊椎センター</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2947</v>
      </c>
      <c r="N25" s="801"/>
      <c r="O25" s="802"/>
    </row>
    <row r="26" spans="1:17" ht="21" customHeight="1">
      <c r="C26" s="774" t="s">
        <v>11</v>
      </c>
      <c r="D26" s="775"/>
      <c r="E26" s="776"/>
      <c r="F26" s="806" t="str">
        <f>+表紙!F49</f>
        <v>横浜市磯子区滝頭１－２－１</v>
      </c>
      <c r="G26" s="807"/>
      <c r="H26" s="807"/>
      <c r="I26" s="807"/>
      <c r="J26" s="807"/>
      <c r="K26" s="807"/>
      <c r="L26" s="128" t="s">
        <v>135</v>
      </c>
      <c r="M26" s="243"/>
      <c r="N26" s="829" t="str">
        <f>IF(+表紙!N49="","",+表紙!N49)</f>
        <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Ｐ－医療、福祉</v>
      </c>
      <c r="G29" s="825"/>
      <c r="H29" s="825"/>
      <c r="I29" s="825"/>
      <c r="J29" s="364" t="s">
        <v>47</v>
      </c>
      <c r="K29" s="364"/>
      <c r="L29" s="831" t="str">
        <f>IF(+表紙!L52="","",+表紙!L52)</f>
        <v>医療業</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f>IF(+表紙!L55="","",+表紙!L55)</f>
        <v>300</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454</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84.06</v>
      </c>
      <c r="I40" s="273" t="s">
        <v>4</v>
      </c>
      <c r="J40" s="523" t="s">
        <v>295</v>
      </c>
      <c r="K40" s="524"/>
      <c r="L40" s="525"/>
      <c r="M40" s="767">
        <f>+表紙!M63</f>
        <v>64.89</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t="str">
        <f>+表紙!M64</f>
        <v>0</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t="str">
        <f>+表紙!M65</f>
        <v>0</v>
      </c>
      <c r="N42" s="758">
        <f>+表紙!N65</f>
        <v>0</v>
      </c>
      <c r="O42" s="319" t="s">
        <v>4</v>
      </c>
    </row>
    <row r="43" spans="1:17" ht="30" customHeight="1">
      <c r="C43" s="181"/>
      <c r="D43" s="485" t="s">
        <v>293</v>
      </c>
      <c r="E43" s="486"/>
      <c r="F43" s="486"/>
      <c r="G43" s="487"/>
      <c r="H43" s="281">
        <f>+表紙!H66</f>
        <v>19.170000000000002</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t="str">
        <f>IF(表紙!M69="","",表紙!M69)</f>
        <v/>
      </c>
      <c r="N46" s="340" t="s">
        <v>331</v>
      </c>
      <c r="O46" s="341"/>
    </row>
    <row r="47" spans="1:17" ht="17.25" customHeight="1">
      <c r="C47" s="342"/>
      <c r="D47" s="472"/>
      <c r="E47" s="473"/>
      <c r="F47" s="473"/>
      <c r="G47" s="473"/>
      <c r="H47" s="473"/>
      <c r="I47" s="474"/>
      <c r="J47" s="595" t="s">
        <v>364</v>
      </c>
      <c r="K47" s="596"/>
      <c r="L47" s="596"/>
      <c r="M47" s="344">
        <f>IF(表紙!M70="","",表紙!M70)</f>
        <v>102.33</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6" zoomScaleNormal="100" workbookViewId="0">
      <selection activeCell="C29" sqref="C29:O2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102.33</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v>24.83</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24.83</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84.06</v>
      </c>
      <c r="E24" s="645"/>
      <c r="F24" s="645"/>
      <c r="G24" s="199" t="s">
        <v>159</v>
      </c>
      <c r="H24" s="617">
        <f>+F12</f>
        <v>102.33</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19.170000000000002</v>
      </c>
      <c r="E27" s="645"/>
      <c r="F27" s="645"/>
      <c r="G27" s="199" t="s">
        <v>159</v>
      </c>
      <c r="H27" s="617">
        <f>+Y21</f>
        <v>24.83</v>
      </c>
      <c r="I27" s="618"/>
      <c r="J27" s="199" t="s">
        <v>159</v>
      </c>
      <c r="M27" s="667"/>
      <c r="P27" s="633">
        <f>+R30+ROUND(R33,2)</f>
        <v>77.5</v>
      </c>
      <c r="Q27" s="669"/>
      <c r="R27" s="669"/>
      <c r="S27" s="669"/>
      <c r="T27" s="52" t="s">
        <v>38</v>
      </c>
      <c r="U27" s="72"/>
      <c r="V27" s="72"/>
      <c r="Y27" s="70" t="s">
        <v>39</v>
      </c>
      <c r="Z27" s="73"/>
      <c r="AH27" s="61"/>
      <c r="AI27" s="61"/>
      <c r="AJ27" s="61"/>
      <c r="AK27" s="61"/>
      <c r="AL27" s="629">
        <f>+AH18+P27</f>
        <v>77.5</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64.89</v>
      </c>
      <c r="E29" s="645"/>
      <c r="F29" s="645"/>
      <c r="G29" s="199" t="s">
        <v>159</v>
      </c>
      <c r="H29" s="617">
        <f>+AL27</f>
        <v>77.5</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v>77.5</v>
      </c>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横浜市立脳卒中・神経脊椎センター</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2023-08-08T05:28:43Z</dcterms:created>
  <dcterms:modified xsi:type="dcterms:W3CDTF">2023-09-12T05:28:40Z</dcterms:modified>
</cp:coreProperties>
</file>