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K41" i="94"/>
  <c r="L41" i="94"/>
  <c r="O41" i="94"/>
  <c r="R41" i="94"/>
  <c r="M45" i="94"/>
  <c r="U45" i="94"/>
  <c r="H31" i="79"/>
  <c r="R45" i="94"/>
  <c r="Y18" i="77"/>
  <c r="P16" i="77" s="1"/>
  <c r="K50" i="94" s="1"/>
  <c r="H31" i="89"/>
  <c r="J45" i="94"/>
  <c r="P16" i="82"/>
  <c r="U50" i="94" s="1"/>
  <c r="J37" i="94" l="1"/>
  <c r="J19" i="94" s="1"/>
  <c r="J15" i="94" s="1"/>
  <c r="I19"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H15" i="94"/>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W14" i="94" l="1"/>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<sst xmlns="http://schemas.openxmlformats.org/spreadsheetml/2006/main" count="2835" uniqueCount="433">
  <si>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</si>
  <si>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</si>
  <si>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</si>
  <si>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</si>
  <si>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</si>
  <si>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</si>
  <si>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</si>
  <si>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</si>
  <si>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</si>
  <si>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</si>
  <si>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</si>
  <si>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</si>
  <si>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</si>
  <si>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</si>
  <si>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</si>
  <si>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</si>
  <si>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</si>
  <si>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</si>
  <si>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</si>
  <si>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</si>
  <si>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</si>
  <si>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</si>
  <si>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</si>
  <si>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</si>
  <si>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</si>
  <si>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</si>
  <si>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</si>
  <si>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</si>
  <si>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</si>
  <si>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</si>
  <si>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</si>
  <si>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</si>
  <si>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</si>
  <si>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</si>
  <si>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</si>
  <si>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</si>
  <si>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</si>
  <si>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</si>
  <si>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</si>
  <si>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</si>
  <si>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</si>
  <si>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</si>
  <si>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</si>
  <si>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</si>
  <si>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</si>
  <si>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</si>
  <si>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</si>
  <si>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</si>
  <si>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</si>
  <si>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</si>
  <si>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</si>
  <si>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</si>
  <si>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</si>
  <si>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</si>
  <si>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</si>
  <si>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</si>
  <si>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</si>
  <si>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</si>
  <si>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</si>
  <si>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</si>
  <si>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</si>
  <si>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</si>
  <si>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</si>
  <si>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</si>
  <si>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</si>
  <si>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</si>
  <si>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</si>
  <si>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</si>
  <si>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</si>
  <si>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</si>
  <si>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</si>
  <si>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</si>
  <si>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</si>
  <si>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</si>
  <si>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</si>
  <si>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</si>
  <si>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</si>
  <si>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</si>
  <si>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</si>
  <si>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</si>
  <si>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</si>
  <si>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</si>
  <si>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</si>
  <si>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</si>
  <si>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</si>
  <si>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</si>
  <si>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</si>
  <si>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</si>
  <si>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</si>
  <si>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</si>
  <si>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</si>
  <si>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</si>
  <si>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</si>
  <si>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</si>
  <si>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</si>
  <si>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</si>
  <si>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</si>
  <si>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</si>
  <si>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</si>
  <si>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</si>
  <si>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</si>
  <si>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</si>
  <si>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</si>
  <si>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</si>
  <si>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</si>
  <si>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</si>
  <si>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</si>
  <si>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</si>
  <si>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</si>
  <si>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</si>
  <si>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</si>
  <si>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</si>
  <si>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</si>
  <si>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</si>
  <si>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</si>
  <si>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</si>
  <si>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</si>
  <si>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</si>
  <si>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</si>
  <si>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</si>
  <si>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</si>
  <si>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</si>
  <si>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</si>
  <si>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</si>
  <si>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</si>
  <si>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</si>
  <si>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</si>
  <si>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</si>
  <si>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</si>
  <si>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</si>
  <si>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</si>
  <si>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</si>
  <si>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</si>
  <si>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</si>
  <si>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</si>
  <si>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</si>
  <si>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</si>
  <si>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</si>
  <si>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</si>
  <si>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</si>
  <si>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</si>
  <si>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</si>
  <si>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</si>
  <si>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</si>
  <si>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</si>
  <si>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</si>
  <si>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</si>
  <si>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</si>
  <si>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</si>
  <si>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</si>
  <si>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</si>
  <si>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</si>
  <si>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</si>
  <si>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</si>
  <si>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</si>
  <si>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</si>
  <si>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</si>
  <si>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</si>
  <si>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</si>
  <si>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</si>
  <si>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</si>
  <si>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</si>
  <si>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</si>
  <si>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</si>
  <si>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</si>
  <si>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</si>
  <si>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</si>
  <si>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</si>
  <si>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</si>
  <si>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</si>
  <si>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</si>
  <si>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</si>
  <si>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</si>
  <si>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</si>
  <si>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</si>
  <si>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</si>
  <si>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</si>
  <si>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</si>
  <si>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</si>
  <si>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</si>
  <si>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</si>
  <si>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</si>
  <si>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</si>
  <si>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</si>
  <si>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</si>
  <si>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</si>
  <si>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</si>
  <si>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</si>
  <si>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</si>
  <si>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</si>
  <si>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</si>
  <si>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</si>
  <si>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</si>
  <si>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</si>
  <si>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</si>
  <si>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</si>
  <si>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</si>
  <si>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</si>
  <si>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</si>
  <si>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</si>
  <si>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</si>
  <si>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</si>
  <si>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</si>
  <si>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</si>
  <si>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</si>
  <si>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</si>
  <si>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</si>
  <si>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</si>
  <si>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</si>
  <si>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</si>
  <si>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</si>
  <si>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</si>
  <si>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</si>
  <si>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</si>
  <si>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</si>
  <si>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</si>
  <si>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</si>
  <si>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</si>
  <si>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</si>
  <si>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</si>
  <si>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</si>
  <si>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</si>
  <si>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</si>
  <si>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</si>
  <si>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</si>
  <si>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</si>
  <si>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</si>
  <si>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</si>
  <si>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</si>
  <si>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</si>
  <si>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</si>
  <si>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</si>
  <si>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</si>
  <si>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</si>
  <si>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</si>
  <si>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</si>
  <si>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</si>
  <si>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</si>
  <si>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</si>
  <si>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</si>
  <si>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</si>
  <si>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</si>
  <si>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</si>
  <si>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</si>
  <si>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</si>
  <si>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</si>
  <si>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</si>
  <si>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</si>
  <si>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</si>
  <si>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</si>
  <si>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</si>
  <si>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</si>
  <si>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</si>
  <si>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</si>
  <si>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</si>
  <si>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</si>
  <si>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</si>
  <si>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</si>
  <si>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</si>
  <si>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</si>
  <si>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</si>
  <si>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</si>
  <si>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</si>
  <si>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</si>
  <si>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</si>
  <si>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</si>
  <si>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</si>
  <si>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</si>
  <si>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</si>
  <si>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</si>
  <si>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</si>
  <si>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</si>
  <si>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</si>
  <si>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</si>
  <si>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</si>
  <si>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</si>
  <si>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</si>
  <si>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</si>
  <si>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</si>
  <si>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</si>
  <si>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</si>
  <si>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</si>
  <si>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</si>
  <si>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</si>
  <si>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</si>
  <si>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</si>
  <si>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</si>
  <si>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</si>
  <si>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</si>
  <si>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</si>
  <si>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</si>
  <si>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</si>
  <si>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</si>
  <si>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</si>
  <si>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</si>
  <si>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</si>
  <si>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</si>
  <si>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</si>
  <si>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</si>
  <si>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</si>
  <si>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</si>
  <si>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</si>
  <si>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</si>
  <si>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</si>
  <si>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</si>
  <si>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</si>
  <si>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</si>
  <si>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</si>
  <si>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</si>
  <si>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</si>
  <si>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</si>
  <si>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</si>
  <si>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</si>
  <si>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</si>
  <si>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</si>
  <si>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</si>
  <si>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</si>
  <si>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</si>
  <si>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</si>
  <si>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</si>
  <si>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</si>
  <si>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</si>
  <si>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</si>
  <si>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</si>
  <si>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</si>
  <si>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</si>
  <si>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</si>
  <si>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</si>
  <si>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</si>
  <si>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</si>
  <si>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</si>
  <si>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</si>
  <si>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</si>
  <si>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</si>
  <si>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</si>
  <si>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</si>
  <si>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</si>
  <si>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</si>
  <si>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</si>
  <si>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</si>
  <si>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</si>
  <si>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</si>
  <si>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</si>
  <si>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</si>
  <si>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</si>
  <si>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</si>
  <si>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</si>
  <si>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</si>
  <si>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</si>
  <si>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</si>
  <si>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</si>
  <si>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</si>
  <si>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</si>
  <si>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</si>
  <si>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</si>
  <si>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</si>
  <si>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</si>
  <si>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</si>
  <si>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</si>
  <si>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</si>
  <si>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</si>
  <si>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</si>
  <si>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</si>
  <si>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</si>
  <si>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</si>
  <si>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</si>
  <si>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</si>
  <si>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</si>
  <si>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</si>
  <si>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</si>
  <si>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</si>
  <si>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</si>
  <si>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</si>
  <si>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</si>
  <si>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</si>
  <si>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</si>
  <si>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</si>
  <si>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</si>
  <si>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</si>
  <si>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</si>
  <si>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</si>
  <si>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</si>
  <si>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</si>
  <si>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</si>
  <si>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</si>
  <si>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</si>
  <si>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</si>
  <si>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</si>
  <si>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</si>
  <si>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</si>
  <si>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</si>
  <si>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</si>
  <si>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</si>
  <si>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</si>
  <si>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</si>
  <si>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</si>
  <si>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</si>
  <si>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</si>
  <si>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</si>
  <si>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</si>
  <si>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</si>
  <si>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</si>
  <si>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</si>
  <si>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</si>
  <si>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</si>
  <si>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</si>
  <si>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</si>
  <si>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</si>
  <si>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</si>
  <si>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</si>
  <si>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</si>
  <si>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</si>
  <si>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</si>
  <si>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</si>
  <si>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</si>
  <si>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</si>
  <si>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</si>
  <si>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</si>
  <si>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</si>
  <si>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</si>
  <si>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</si>
  <si>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</si>
  <si>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</si>
  <si>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</si>
  <si>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</si>
  <si>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横浜市磯子区滝頭１－２－１</t>
  </si>
  <si>
    <t>横浜市立脳卒中・神経脊椎センター
病院長　齋藤　知行</t>
  </si>
  <si>
    <t>横浜市立脳卒中・神経脊椎センター</t>
  </si>
  <si>
    <t>045-753-2607</t>
  </si>
  <si>
    <t>横浜市長</t>
  </si>
  <si>
    <t>医療業</t>
  </si>
  <si>
    <t>○</t>
  </si>
  <si>
    <t>令和5年6月30日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</si>
</sst>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tabSelected="1" view="pageBreakPreview" topLeftCell="A18" zoomScaleNormal="100" zoomScaleSheetLayoutView="100" workbookViewId="0">
      <selection activeCell="C29" sqref="C29:O29"/>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5">
      <c r="C19" s="19" t="s">
        <v>3</v>
      </c>
      <c r="Q19" s="19"/>
      <c r="R19" s="97"/>
      <c r="S19" s="98"/>
    </row>
    <row r="20" spans="1:54" ht="13.5">
      <c r="C20" s="478"/>
      <c r="D20" s="479"/>
      <c r="E20" s="19" t="s">
        <v>49</v>
      </c>
      <c r="Q20" s="19"/>
      <c r="R20" s="98"/>
      <c r="S20" s="98"/>
    </row>
    <row r="21" spans="1:54" ht="13.5">
      <c r="C21" s="480" t="s">
        <v>332</v>
      </c>
      <c r="D21" s="481"/>
      <c r="E21" s="19" t="s">
        <v>316</v>
      </c>
      <c r="Q21" s="19"/>
      <c r="R21" s="98"/>
      <c r="S21" s="98"/>
    </row>
    <row r="22" spans="1:54" ht="13.5">
      <c r="C22" s="482" t="s">
        <v>333</v>
      </c>
      <c r="D22" s="482"/>
      <c r="E22" s="19" t="s">
        <v>1</v>
      </c>
      <c r="Q22" s="19"/>
      <c r="R22" s="98"/>
      <c r="S22" s="98"/>
    </row>
    <row r="23" spans="1:54" ht="13.5">
      <c r="C23" s="483" t="s">
        <v>334</v>
      </c>
      <c r="D23" s="484"/>
      <c r="E23" s="19" t="s">
        <v>46</v>
      </c>
      <c r="Q23" s="19"/>
      <c r="R23" s="97"/>
      <c r="S23" s="98"/>
    </row>
    <row r="24" spans="1:54" ht="13.5">
      <c r="C24" s="475" t="s">
        <v>335</v>
      </c>
      <c r="D24" s="475"/>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431</v>
      </c>
      <c r="O28" s="277" t="s">
        <v>131</v>
      </c>
      <c r="Q28" s="19"/>
      <c r="R28" s="97"/>
      <c r="S28" s="316"/>
    </row>
    <row r="29" spans="1:54" ht="13.5">
      <c r="C29" s="584" t="s">
        <v>392</v>
      </c>
      <c r="D29" s="585"/>
      <c r="E29" s="585"/>
      <c r="F29" s="585"/>
      <c r="G29" s="585"/>
      <c r="H29" s="585"/>
      <c r="I29" s="585"/>
      <c r="J29" s="585"/>
      <c r="K29" s="585"/>
      <c r="L29" s="585"/>
      <c r="M29" s="585"/>
      <c r="N29" s="585"/>
      <c r="O29" s="58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43" t="s">
        <v>432</v>
      </c>
      <c r="M34" s="544"/>
      <c r="N34" s="544"/>
      <c r="O34" s="545"/>
      <c r="Q34" s="19"/>
      <c r="R34" s="97"/>
      <c r="S34" s="97"/>
    </row>
    <row r="35" spans="1:19" ht="13.5">
      <c r="C35" s="86"/>
      <c r="D35" s="23"/>
      <c r="E35" s="23"/>
      <c r="F35" s="23"/>
      <c r="G35" s="23"/>
      <c r="H35" s="23"/>
      <c r="I35" s="23"/>
      <c r="J35" s="23"/>
      <c r="K35" s="23"/>
      <c r="L35" s="23"/>
      <c r="M35" s="23"/>
      <c r="N35" s="23"/>
      <c r="O35" s="88"/>
      <c r="Q35" s="19"/>
      <c r="R35" s="97"/>
      <c r="S35" s="97"/>
    </row>
    <row r="36" spans="1:19" ht="13.5">
      <c r="C36" s="563" t="s">
        <v>429</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425</v>
      </c>
      <c r="K39" s="534"/>
      <c r="L39" s="535"/>
      <c r="M39" s="535"/>
      <c r="N39" s="535"/>
      <c r="O39" s="536"/>
      <c r="Q39" s="19"/>
      <c r="R39" s="97"/>
    </row>
    <row r="40" spans="1:19" ht="26.25" customHeight="1">
      <c r="C40" s="86"/>
      <c r="D40" s="23"/>
      <c r="E40" s="23"/>
      <c r="F40" s="23"/>
      <c r="G40" s="23"/>
      <c r="H40" s="24" t="s">
        <v>7</v>
      </c>
      <c r="I40" s="24"/>
      <c r="J40" s="534" t="s">
        <v>426</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428</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427</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2947</v>
      </c>
      <c r="N48" s="550"/>
      <c r="O48" s="551"/>
    </row>
    <row r="49" spans="3:48" ht="18.75" customHeight="1">
      <c r="C49" s="501" t="s">
        <v>11</v>
      </c>
      <c r="D49" s="529"/>
      <c r="E49" s="530"/>
      <c r="F49" s="559" t="s">
        <v>425</v>
      </c>
      <c r="G49" s="560"/>
      <c r="H49" s="560"/>
      <c r="I49" s="560"/>
      <c r="J49" s="560"/>
      <c r="K49" s="560"/>
      <c r="L49" s="448" t="s">
        <v>135</v>
      </c>
      <c r="M49" s="451"/>
      <c r="N49" s="552"/>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128</v>
      </c>
      <c r="G52" s="566"/>
      <c r="H52" s="566"/>
      <c r="I52" s="566"/>
      <c r="J52" s="31" t="s">
        <v>47</v>
      </c>
      <c r="K52" s="31"/>
      <c r="L52" s="567" t="s">
        <v>430</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v>300</v>
      </c>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v>454</v>
      </c>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84.06</v>
      </c>
      <c r="I63" s="273" t="s">
        <v>4</v>
      </c>
      <c r="J63" s="523" t="s">
        <v>230</v>
      </c>
      <c r="K63" s="524"/>
      <c r="L63" s="525"/>
      <c r="M63" s="521">
        <f>+別紙!X14</f>
        <v>64.89</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t="str">
        <f>+別紙!X15</f>
        <v>0</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t="str">
        <f>+別紙!X16</f>
        <v>0</v>
      </c>
      <c r="N65" s="492"/>
      <c r="O65" s="432" t="s">
        <v>4</v>
      </c>
      <c r="P65" s="164"/>
      <c r="Q65" s="165"/>
      <c r="R65" s="165"/>
      <c r="S65" s="165"/>
    </row>
    <row r="66" spans="1:19" ht="37.5" customHeight="1">
      <c r="C66" s="464"/>
      <c r="D66" s="485" t="s">
        <v>293</v>
      </c>
      <c r="E66" s="486"/>
      <c r="F66" s="486"/>
      <c r="G66" s="487"/>
      <c r="H66" s="435">
        <f>+別紙!X12</f>
        <v>19.170000000000002</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t="str">
        <f>+別紙!X18</f>
        <v>0</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102.33</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5"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15"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15"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15"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13</v>
      </c>
      <c r="U27" s="72"/>
      <c r="V27" s="72"/>
      <c r="Y27" s="70" t="s">
        <v>30</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zoomScale="70" zoomScaleNormal="100" workbookViewId="0">
      <selection activeCell="C29" sqref="C29:O29"/>
    </sheetView>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横浜市立脳卒中・神経脊椎センター</v>
      </c>
      <c r="Q6" s="717"/>
      <c r="R6" s="717"/>
      <c r="S6" s="717"/>
      <c r="T6" s="717"/>
      <c r="U6" s="717"/>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0</v>
      </c>
      <c r="H9" s="388">
        <f>IF(ｲ.特管廃酸!D24&gt;0,ｲ.特管廃酸!D24,IF(H$19&gt;0,"0",0))</f>
        <v>0</v>
      </c>
      <c r="I9" s="388">
        <f>IF(ｳ.特管廃ｱﾙｶﾘ!D24&gt;0,ｳ.特管廃ｱﾙｶﾘ!D24,IF(I$19&gt;0,"0",0))</f>
        <v>0</v>
      </c>
      <c r="J9" s="388">
        <f>IF(ｴ.感染性廃棄物!$D24&gt;0,ｴ.感染性廃棄物!D24,IF(J$19&gt;0,"0",0))</f>
        <v>84.06</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v>
      </c>
      <c r="T9" s="388">
        <f>IF(ｾ.有害汚泥!D24&gt;0,ｾ.有害汚泥!D24,IF(T$19&gt;0,"0",0))</f>
        <v>0</v>
      </c>
      <c r="U9" s="388">
        <f>IF(ｿ.有害廃酸!D24&gt;0,ｿ.有害廃酸!D24,IF(U$19&gt;0,"0",0))</f>
        <v>0</v>
      </c>
      <c r="V9" s="388">
        <f>IF(ﾀ.有害廃ｱﾙｶﾘ!D24&gt;0,ﾀ.有害廃ｱﾙｶﾘ!D24,IF(V$19&gt;0,"0",0))</f>
        <v>0</v>
      </c>
      <c r="W9" s="388">
        <f>IF(ﾁ.廃水銀等!D24&gt;0,ﾁ.廃水銀等!D24,IF(W$19&gt;0,"0",0))</f>
        <v>0</v>
      </c>
      <c r="X9" s="389">
        <f t="shared" ref="X9:X18" si="0">IF(SUM(G9:W9)&gt;0,SUM(G9:W9),IF(X$19&gt;0,"0",0))</f>
        <v>84.06</v>
      </c>
    </row>
    <row r="10" spans="2:24" ht="24" customHeight="1">
      <c r="B10" s="173" t="s">
        <v>329</v>
      </c>
      <c r="C10" s="720" t="s">
        <v>246</v>
      </c>
      <c r="D10" s="720"/>
      <c r="E10" s="720"/>
      <c r="F10" s="721"/>
      <c r="G10" s="390">
        <f>IF(ｱ.特管廃油!D25&gt;0,ｱ.特管廃油!D25,IF(G$19&gt;0,"0",0))</f>
        <v>0</v>
      </c>
      <c r="H10" s="390">
        <f>IF(ｲ.特管廃酸!D25&gt;0,ｲ.特管廃酸!D25,IF(H$19&gt;0,"0",0))</f>
        <v>0</v>
      </c>
      <c r="I10" s="390">
        <f>IF(ｳ.特管廃ｱﾙｶﾘ!D25&gt;0,ｳ.特管廃ｱﾙｶﾘ!D25,IF(I$19&gt;0,"0",0))</f>
        <v>0</v>
      </c>
      <c r="J10" s="390" t="str">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f>IF(ｽ.有害廃油!D25&gt;0,ｽ.有害廃油!D25,IF(S$19&gt;0,"0",0))</f>
        <v>0</v>
      </c>
      <c r="T10" s="390">
        <f>IF(ｾ.有害汚泥!D25&gt;0,ｾ.有害汚泥!D25,IF(T$19&gt;0,"0",0))</f>
        <v>0</v>
      </c>
      <c r="U10" s="390">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22" t="s">
        <v>247</v>
      </c>
      <c r="D11" s="722"/>
      <c r="E11" s="722"/>
      <c r="F11" s="723"/>
      <c r="G11" s="392">
        <f>IF(ｱ.特管廃油!D26&gt;0,ｱ.特管廃油!D26,IF(G$19&gt;0,"0",0))</f>
        <v>0</v>
      </c>
      <c r="H11" s="392">
        <f>IF(ｲ.特管廃酸!D26&gt;0,ｲ.特管廃酸!D26,IF(H$19&gt;0,"0",0))</f>
        <v>0</v>
      </c>
      <c r="I11" s="392">
        <f>IF(ｳ.特管廃ｱﾙｶﾘ!D26&gt;0,ｳ.特管廃ｱﾙｶﾘ!D26,IF(I$19&gt;0,"0",0))</f>
        <v>0</v>
      </c>
      <c r="J11" s="392" t="str">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f>IF(ｽ.有害廃油!D26&gt;0,ｽ.有害廃油!D26,IF(S$19&gt;0,"0",0))</f>
        <v>0</v>
      </c>
      <c r="T11" s="392">
        <f>IF(ｾ.有害汚泥!D26&gt;0,ｾ.有害汚泥!D26,IF(T$19&gt;0,"0",0))</f>
        <v>0</v>
      </c>
      <c r="U11" s="392">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22" t="s">
        <v>248</v>
      </c>
      <c r="D12" s="722"/>
      <c r="E12" s="722"/>
      <c r="F12" s="723"/>
      <c r="G12" s="392">
        <f>IF(ｱ.特管廃油!D27&gt;0,ｱ.特管廃油!D27,IF(G$19&gt;0,"0",0))</f>
        <v>0</v>
      </c>
      <c r="H12" s="392">
        <f>IF(ｲ.特管廃酸!D27&gt;0,ｲ.特管廃酸!D27,IF(H$19&gt;0,"0",0))</f>
        <v>0</v>
      </c>
      <c r="I12" s="392">
        <f>IF(ｳ.特管廃ｱﾙｶﾘ!D27&gt;0,ｳ.特管廃ｱﾙｶﾘ!D27,IF(I$19&gt;0,"0",0))</f>
        <v>0</v>
      </c>
      <c r="J12" s="392">
        <f>IF(ｴ.感染性廃棄物!$D27&gt;0,ｴ.感染性廃棄物!D27,IF(J$19&gt;0,"0",0))</f>
        <v>19.170000000000002</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f>IF(ｽ.有害廃油!D27&gt;0,ｽ.有害廃油!D27,IF(S$19&gt;0,"0",0))</f>
        <v>0</v>
      </c>
      <c r="T12" s="392">
        <f>IF(ｾ.有害汚泥!D27&gt;0,ｾ.有害汚泥!D27,IF(T$19&gt;0,"0",0))</f>
        <v>0</v>
      </c>
      <c r="U12" s="392">
        <f>IF(ｿ.有害廃酸!D27&gt;0,ｿ.有害廃酸!D27,IF(U$19&gt;0,"0",0))</f>
        <v>0</v>
      </c>
      <c r="V12" s="392">
        <f>IF(ﾀ.有害廃ｱﾙｶﾘ!D27&gt;0,ﾀ.有害廃ｱﾙｶﾘ!D27,IF(V$19&gt;0,"0",0))</f>
        <v>0</v>
      </c>
      <c r="W12" s="393">
        <f>IF(ﾁ.廃水銀等!D27&gt;0,ﾁ.廃水銀等!D27,IF(W$19&gt;0,"0",0))</f>
        <v>0</v>
      </c>
      <c r="X12" s="394">
        <f t="shared" si="0"/>
        <v>19.170000000000002</v>
      </c>
    </row>
    <row r="13" spans="2:24" ht="24" customHeight="1">
      <c r="B13" s="173" t="s">
        <v>169</v>
      </c>
      <c r="C13" s="724" t="s">
        <v>249</v>
      </c>
      <c r="D13" s="725"/>
      <c r="E13" s="725"/>
      <c r="F13" s="726"/>
      <c r="G13" s="392">
        <f>IF(ｱ.特管廃油!D28&gt;0,ｱ.特管廃油!D28,IF(G$19&gt;0,"0",0))</f>
        <v>0</v>
      </c>
      <c r="H13" s="392">
        <f>IF(ｲ.特管廃酸!D28&gt;0,ｲ.特管廃酸!D28,IF(H$19&gt;0,"0",0))</f>
        <v>0</v>
      </c>
      <c r="I13" s="392">
        <f>IF(ｳ.特管廃ｱﾙｶﾘ!D28&gt;0,ｳ.特管廃ｱﾙｶﾘ!D28,IF(I$19&gt;0,"0",0))</f>
        <v>0</v>
      </c>
      <c r="J13" s="392" t="str">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f>IF(ｽ.有害廃油!D28&gt;0,ｽ.有害廃油!D28,IF(S$19&gt;0,"0",0))</f>
        <v>0</v>
      </c>
      <c r="T13" s="392">
        <f>IF(ｾ.有害汚泥!D28&gt;0,ｾ.有害汚泥!D28,IF(T$19&gt;0,"0",0))</f>
        <v>0</v>
      </c>
      <c r="U13" s="392">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0</v>
      </c>
      <c r="H14" s="392">
        <f>IF(ｲ.特管廃酸!D29&gt;0,ｲ.特管廃酸!D29,IF(H$19&gt;0,"0",0))</f>
        <v>0</v>
      </c>
      <c r="I14" s="392">
        <f>IF(ｳ.特管廃ｱﾙｶﾘ!D29&gt;0,ｳ.特管廃ｱﾙｶﾘ!D29,IF(I$19&gt;0,"0",0))</f>
        <v>0</v>
      </c>
      <c r="J14" s="392">
        <f>IF(ｴ.感染性廃棄物!$D29&gt;0,ｴ.感染性廃棄物!D29,IF(J$19&gt;0,"0",0))</f>
        <v>64.89</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v>
      </c>
      <c r="T14" s="392">
        <f>IF(ｾ.有害汚泥!D29&gt;0,ｾ.有害汚泥!D29,IF(T$19&gt;0,"0",0))</f>
        <v>0</v>
      </c>
      <c r="U14" s="392">
        <f>IF(ｿ.有害廃酸!D29&gt;0,ｿ.有害廃酸!D29,IF(U$19&gt;0,"0",0))</f>
        <v>0</v>
      </c>
      <c r="V14" s="392">
        <f>IF(ﾀ.有害廃ｱﾙｶﾘ!D29&gt;0,ﾀ.有害廃ｱﾙｶﾘ!D29,IF(V$19&gt;0,"0",0))</f>
        <v>0</v>
      </c>
      <c r="W14" s="393">
        <f>IF(ﾁ.廃水銀等!D29&gt;0,ﾁ.廃水銀等!D29,IF(W$19&gt;0,"0",0))</f>
        <v>0</v>
      </c>
      <c r="X14" s="394">
        <f t="shared" si="0"/>
        <v>64.89</v>
      </c>
    </row>
    <row r="15" spans="2:24" ht="24" customHeight="1">
      <c r="B15" s="173" t="s">
        <v>186</v>
      </c>
      <c r="C15" s="722" t="s">
        <v>184</v>
      </c>
      <c r="D15" s="722"/>
      <c r="E15" s="722"/>
      <c r="F15" s="723"/>
      <c r="G15" s="392">
        <f>IF(ｱ.特管廃油!D30&gt;0,ｱ.特管廃油!D30,IF(G$19&gt;0,"0",0))</f>
        <v>0</v>
      </c>
      <c r="H15" s="392">
        <f>IF(ｲ.特管廃酸!D30&gt;0,ｲ.特管廃酸!D30,IF(H$19&gt;0,"0",0))</f>
        <v>0</v>
      </c>
      <c r="I15" s="392">
        <f>IF(ｳ.特管廃ｱﾙｶﾘ!D30&gt;0,ｳ.特管廃ｱﾙｶﾘ!D30,IF(I$19&gt;0,"0",0))</f>
        <v>0</v>
      </c>
      <c r="J15" s="392" t="str">
        <f>IF(ｴ.感染性廃棄物!$D30&gt;0,ｴ.感染性廃棄物!D30,IF(J$19&gt;0,"0",0))</f>
        <v>0</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f>IF(ｽ.有害廃油!D30&gt;0,ｽ.有害廃油!D30,IF(S$19&gt;0,"0",0))</f>
        <v>0</v>
      </c>
      <c r="T15" s="392">
        <f>IF(ｾ.有害汚泥!D30&gt;0,ｾ.有害汚泥!D30,IF(T$19&gt;0,"0",0))</f>
        <v>0</v>
      </c>
      <c r="U15" s="392">
        <f>IF(ｿ.有害廃酸!D30&gt;0,ｿ.有害廃酸!D30,IF(U$19&gt;0,"0",0))</f>
        <v>0</v>
      </c>
      <c r="V15" s="392">
        <f>IF(ﾀ.有害廃ｱﾙｶﾘ!D30&gt;0,ﾀ.有害廃ｱﾙｶﾘ!D30,IF(V$19&gt;0,"0",0))</f>
        <v>0</v>
      </c>
      <c r="W15" s="393">
        <f>IF(ﾁ.廃水銀等!D30&gt;0,ﾁ.廃水銀等!D30,IF(W$19&gt;0,"0",0))</f>
        <v>0</v>
      </c>
      <c r="X15" s="394" t="str">
        <f t="shared" si="0"/>
        <v>0</v>
      </c>
    </row>
    <row r="16" spans="2:24" ht="24" customHeight="1">
      <c r="B16" s="173" t="s">
        <v>187</v>
      </c>
      <c r="C16" s="722" t="s">
        <v>185</v>
      </c>
      <c r="D16" s="722"/>
      <c r="E16" s="722"/>
      <c r="F16" s="723"/>
      <c r="G16" s="392">
        <f>IF(ｱ.特管廃油!D31&gt;0,ｱ.特管廃油!D31,IF(G$19&gt;0,"0",0))</f>
        <v>0</v>
      </c>
      <c r="H16" s="392">
        <f>IF(ｲ.特管廃酸!D31&gt;0,ｲ.特管廃酸!D31,IF(H$19&gt;0,"0",0))</f>
        <v>0</v>
      </c>
      <c r="I16" s="392">
        <f>IF(ｳ.特管廃ｱﾙｶﾘ!D31&gt;0,ｳ.特管廃ｱﾙｶﾘ!D31,IF(I$19&gt;0,"0",0))</f>
        <v>0</v>
      </c>
      <c r="J16" s="392" t="str">
        <f>IF(ｴ.感染性廃棄物!$D31&gt;0,ｴ.感染性廃棄物!D31,IF(J$19&gt;0,"0",0))</f>
        <v>0</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f>IF(ｽ.有害廃油!D31&gt;0,ｽ.有害廃油!D31,IF(S$19&gt;0,"0",0))</f>
        <v>0</v>
      </c>
      <c r="T16" s="392">
        <f>IF(ｾ.有害汚泥!D31&gt;0,ｾ.有害汚泥!D31,IF(T$19&gt;0,"0",0))</f>
        <v>0</v>
      </c>
      <c r="U16" s="392">
        <f>IF(ｿ.有害廃酸!D31&gt;0,ｿ.有害廃酸!D31,IF(U$19&gt;0,"0",0))</f>
        <v>0</v>
      </c>
      <c r="V16" s="392">
        <f>IF(ﾀ.有害廃ｱﾙｶﾘ!D31&gt;0,ﾀ.有害廃ｱﾙｶﾘ!D31,IF(V$19&gt;0,"0",0))</f>
        <v>0</v>
      </c>
      <c r="W16" s="393">
        <f>IF(ﾁ.廃水銀等!D31&gt;0,ﾁ.廃水銀等!D31,IF(W$19&gt;0,"0",0))</f>
        <v>0</v>
      </c>
      <c r="X16" s="394" t="str">
        <f t="shared" si="0"/>
        <v>0</v>
      </c>
    </row>
    <row r="17" spans="2:24" ht="24" customHeight="1">
      <c r="B17" s="173"/>
      <c r="C17" s="722" t="s">
        <v>419</v>
      </c>
      <c r="D17" s="722"/>
      <c r="E17" s="722"/>
      <c r="F17" s="723"/>
      <c r="G17" s="392">
        <f>IF(ｱ.特管廃油!D32&gt;0,ｱ.特管廃油!D32,IF(G$19&gt;0,"0",0))</f>
        <v>0</v>
      </c>
      <c r="H17" s="392">
        <f>IF(ｲ.特管廃酸!D32&gt;0,ｲ.特管廃酸!D32,IF(H$19&gt;0,"0",0))</f>
        <v>0</v>
      </c>
      <c r="I17" s="392">
        <f>IF(ｳ.特管廃ｱﾙｶﾘ!D32&gt;0,ｳ.特管廃ｱﾙｶﾘ!D32,IF(I$19&gt;0,"0",0))</f>
        <v>0</v>
      </c>
      <c r="J17" s="392" t="str">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f>IF(ｽ.有害廃油!D32&gt;0,ｽ.有害廃油!D32,IF(S$19&gt;0,"0",0))</f>
        <v>0</v>
      </c>
      <c r="T17" s="392">
        <f>IF(ｾ.有害汚泥!D32&gt;0,ｾ.有害汚泥!D32,IF(T$19&gt;0,"0",0))</f>
        <v>0</v>
      </c>
      <c r="U17" s="392">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18" t="s">
        <v>422</v>
      </c>
      <c r="E18" s="718"/>
      <c r="F18" s="719"/>
      <c r="G18" s="395">
        <f>IF(ｱ.特管廃油!D33&gt;0,ｱ.特管廃油!D33,IF(G$19&gt;0,"0",0))</f>
        <v>0</v>
      </c>
      <c r="H18" s="395">
        <f>IF(ｲ.特管廃酸!D33&gt;0,ｲ.特管廃酸!D33,IF(H$19&gt;0,"0",0))</f>
        <v>0</v>
      </c>
      <c r="I18" s="395">
        <f>IF(ｳ.特管廃ｱﾙｶﾘ!D33&gt;0,ｳ.特管廃ｱﾙｶﾘ!D33,IF(I$19&gt;0,"0",0))</f>
        <v>0</v>
      </c>
      <c r="J18" s="395" t="str">
        <f>IF(ｴ.感染性廃棄物!$D33&gt;0,ｴ.感染性廃棄物!D33,IF(J$19&gt;0,"0",0))</f>
        <v>0</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f>IF(ｽ.有害廃油!D33&gt;0,ｽ.有害廃油!D33,IF(S$19&gt;0,"0",0))</f>
        <v>0</v>
      </c>
      <c r="T18" s="395">
        <f>IF(ｾ.有害汚泥!D33&gt;0,ｾ.有害汚泥!D33,IF(T$19&gt;0,"0",0))</f>
        <v>0</v>
      </c>
      <c r="U18" s="395">
        <f>IF(ｿ.有害廃酸!D33&gt;0,ｿ.有害廃酸!D33,IF(U$19&gt;0,"0",0))</f>
        <v>0</v>
      </c>
      <c r="V18" s="395">
        <f>IF(ﾀ.有害廃ｱﾙｶﾘ!D33&gt;0,ﾀ.有害廃ｱﾙｶﾘ!D33,IF(V$19&gt;0,"0",0))</f>
        <v>0</v>
      </c>
      <c r="W18" s="396">
        <f>IF(ﾁ.廃水銀等!D33&gt;0,ﾁ.廃水銀等!D33,IF(W$19&gt;0,"0",0))</f>
        <v>0</v>
      </c>
      <c r="X18" s="397" t="str">
        <f t="shared" si="0"/>
        <v>0</v>
      </c>
    </row>
    <row r="19" spans="2:24" ht="24" customHeight="1" thickTop="1">
      <c r="B19" s="170"/>
      <c r="C19" s="175" t="s">
        <v>303</v>
      </c>
      <c r="D19" s="736" t="s">
        <v>304</v>
      </c>
      <c r="E19" s="736"/>
      <c r="F19" s="737"/>
      <c r="G19" s="398">
        <f t="shared" ref="G19:V19" si="1">+G37+G25+G23+G22+G21-G20</f>
        <v>0</v>
      </c>
      <c r="H19" s="398">
        <f t="shared" si="1"/>
        <v>0</v>
      </c>
      <c r="I19" s="398">
        <f t="shared" si="1"/>
        <v>0</v>
      </c>
      <c r="J19" s="398">
        <f t="shared" si="1"/>
        <v>102.33</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v>
      </c>
      <c r="T19" s="398">
        <f t="shared" si="1"/>
        <v>0</v>
      </c>
      <c r="U19" s="398">
        <f>+U37+U25+U23+U22+U21-U20</f>
        <v>0</v>
      </c>
      <c r="V19" s="398">
        <f t="shared" si="1"/>
        <v>0</v>
      </c>
      <c r="W19" s="398">
        <f>+W37+W25+W23+W22+W21-W20</f>
        <v>0</v>
      </c>
      <c r="X19" s="399">
        <f t="shared" ref="X19:X47" si="2">SUM(G19:W19)</f>
        <v>102.33</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24.83</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24.83</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24.83</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24.83</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0</v>
      </c>
      <c r="H37" s="422">
        <f t="shared" si="7"/>
        <v>0</v>
      </c>
      <c r="I37" s="422">
        <f t="shared" si="7"/>
        <v>0</v>
      </c>
      <c r="J37" s="422">
        <f t="shared" si="7"/>
        <v>77.5</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v>
      </c>
      <c r="T37" s="422">
        <f t="shared" si="7"/>
        <v>0</v>
      </c>
      <c r="U37" s="422">
        <f t="shared" si="7"/>
        <v>0</v>
      </c>
      <c r="V37" s="422">
        <f t="shared" si="7"/>
        <v>0</v>
      </c>
      <c r="W37" s="422">
        <f>+W38+W42</f>
        <v>0</v>
      </c>
      <c r="X37" s="423">
        <f t="shared" si="2"/>
        <v>77.5</v>
      </c>
    </row>
    <row r="38" spans="2:24" ht="24" customHeight="1">
      <c r="B38" s="171"/>
      <c r="C38" s="744"/>
      <c r="D38" s="212"/>
      <c r="E38" s="210" t="s">
        <v>197</v>
      </c>
      <c r="F38" s="442"/>
      <c r="G38" s="416">
        <f t="shared" ref="G38:V38" si="8">SUM(G39:G41)</f>
        <v>0</v>
      </c>
      <c r="H38" s="416">
        <f t="shared" si="8"/>
        <v>0</v>
      </c>
      <c r="I38" s="416">
        <f t="shared" si="8"/>
        <v>0</v>
      </c>
      <c r="J38" s="416">
        <f t="shared" si="8"/>
        <v>0</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v>
      </c>
      <c r="T38" s="416">
        <f t="shared" si="8"/>
        <v>0</v>
      </c>
      <c r="U38" s="416">
        <f t="shared" si="8"/>
        <v>0</v>
      </c>
      <c r="V38" s="416">
        <f t="shared" si="8"/>
        <v>0</v>
      </c>
      <c r="W38" s="416">
        <f>SUM(W39:W41)</f>
        <v>0</v>
      </c>
      <c r="X38" s="417">
        <f t="shared" si="2"/>
        <v>0</v>
      </c>
    </row>
    <row r="39" spans="2:24" ht="24" customHeight="1">
      <c r="B39" s="171"/>
      <c r="C39" s="744"/>
      <c r="D39" s="213"/>
      <c r="E39" s="208"/>
      <c r="F39" s="206" t="s">
        <v>176</v>
      </c>
      <c r="G39" s="418">
        <f>+ｱ.特管廃油!$AA$28</f>
        <v>0</v>
      </c>
      <c r="H39" s="418">
        <f>+ｲ.特管廃酸!$AA$28</f>
        <v>0</v>
      </c>
      <c r="I39" s="418">
        <f>+ｳ.特管廃ｱﾙｶﾘ!$AA$28</f>
        <v>0</v>
      </c>
      <c r="J39" s="418">
        <f>+ｴ.感染性廃棄物!$AA$28</f>
        <v>0</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0</v>
      </c>
    </row>
    <row r="40" spans="2:24" ht="24" customHeight="1">
      <c r="B40" s="171"/>
      <c r="C40" s="744"/>
      <c r="D40" s="213"/>
      <c r="E40" s="208"/>
      <c r="F40" s="206" t="s">
        <v>196</v>
      </c>
      <c r="G40" s="418">
        <f>+ｱ.特管廃油!$AA$29</f>
        <v>0</v>
      </c>
      <c r="H40" s="418">
        <f>+ｲ.特管廃酸!$AA$29</f>
        <v>0</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0</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77.5</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77.5</v>
      </c>
    </row>
    <row r="43" spans="2:24" ht="24" customHeight="1">
      <c r="B43" s="171"/>
      <c r="C43" s="125" t="s">
        <v>178</v>
      </c>
      <c r="D43" s="755" t="s">
        <v>226</v>
      </c>
      <c r="E43" s="755"/>
      <c r="F43" s="756"/>
      <c r="G43" s="424">
        <f>+ｱ.特管廃油!$AL$27</f>
        <v>0</v>
      </c>
      <c r="H43" s="424">
        <f>+ｲ.特管廃酸!$AL$27</f>
        <v>0</v>
      </c>
      <c r="I43" s="424">
        <f>+ｳ.特管廃ｱﾙｶﾘ!$AL$27</f>
        <v>0</v>
      </c>
      <c r="J43" s="424">
        <f>+ｴ.感染性廃棄物!$AL$27</f>
        <v>77.5</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v>
      </c>
      <c r="T43" s="424">
        <f>+ｾ.有害汚泥!$AL$27</f>
        <v>0</v>
      </c>
      <c r="U43" s="424">
        <f>+ｿ.有害廃酸!$AL$27</f>
        <v>0</v>
      </c>
      <c r="V43" s="424">
        <f>+ﾀ.有害廃ｱﾙｶﾘ!$AL$27</f>
        <v>0</v>
      </c>
      <c r="W43" s="424">
        <f>+ﾁ.廃水銀等!$AL$27</f>
        <v>0</v>
      </c>
      <c r="X43" s="425">
        <f t="shared" si="2"/>
        <v>77.5</v>
      </c>
    </row>
    <row r="44" spans="2:24" ht="24" customHeight="1">
      <c r="B44" s="171"/>
      <c r="C44" s="178"/>
      <c r="D44" s="176" t="s">
        <v>151</v>
      </c>
      <c r="E44" s="742" t="s">
        <v>179</v>
      </c>
      <c r="F44" s="743"/>
      <c r="G44" s="426">
        <f>+ｱ.特管廃油!$AL$30</f>
        <v>0</v>
      </c>
      <c r="H44" s="426">
        <f>+ｲ.特管廃酸!$AL$30</f>
        <v>0</v>
      </c>
      <c r="I44" s="426">
        <f>+ｳ.特管廃ｱﾙｶﾘ!$AL$30</f>
        <v>0</v>
      </c>
      <c r="J44" s="426">
        <f>+ｴ.感染性廃棄物!$AL$30</f>
        <v>0</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0</v>
      </c>
    </row>
    <row r="45" spans="2:24" ht="24" customHeight="1">
      <c r="B45" s="171"/>
      <c r="C45" s="178"/>
      <c r="D45" s="444" t="s">
        <v>153</v>
      </c>
      <c r="E45" s="734" t="s">
        <v>180</v>
      </c>
      <c r="F45" s="735"/>
      <c r="G45" s="428">
        <f>+ｱ.特管廃油!$AS$24</f>
        <v>0</v>
      </c>
      <c r="H45" s="428">
        <f>+ｲ.特管廃酸!$AS$24</f>
        <v>0</v>
      </c>
      <c r="I45" s="428">
        <f>+ｳ.特管廃ｱﾙｶﾘ!$AS$24</f>
        <v>0</v>
      </c>
      <c r="J45" s="428">
        <f>+ｴ.感染性廃棄物!$AS$24</f>
        <v>0</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0</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53" t="s">
        <v>424</v>
      </c>
      <c r="F47" s="754"/>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0</v>
      </c>
      <c r="H55" s="309">
        <f t="shared" ref="H55:V55" si="9">IF(H9="0",+H19+H20,+H9+H19+H20)</f>
        <v>0</v>
      </c>
      <c r="I55" s="309">
        <f t="shared" si="9"/>
        <v>0</v>
      </c>
      <c r="J55" s="309">
        <f t="shared" si="9"/>
        <v>186.39</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0</v>
      </c>
      <c r="T55" s="309">
        <f t="shared" si="9"/>
        <v>0</v>
      </c>
      <c r="U55" s="309">
        <f t="shared" si="9"/>
        <v>0</v>
      </c>
      <c r="V55" s="309">
        <f t="shared" si="9"/>
        <v>0</v>
      </c>
      <c r="W55" s="309">
        <f>IF(W9="0",+W19+W20,+W9+W19+W20)</f>
        <v>0</v>
      </c>
      <c r="X55" s="310">
        <f>+X9+X19+X20</f>
        <v>186.39</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15"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横浜市立脳卒中・神経脊椎センター</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15"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0</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634"/>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cellWatches>
    <cellWatch r="U18"/>
  </cellWatches>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1"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5">
      <c r="C6" s="762" t="s">
        <v>392</v>
      </c>
      <c r="D6" s="763"/>
      <c r="E6" s="763"/>
      <c r="F6" s="763"/>
      <c r="G6" s="763"/>
      <c r="H6" s="763"/>
      <c r="I6" s="763"/>
      <c r="J6" s="763"/>
      <c r="K6" s="763"/>
      <c r="L6" s="763"/>
      <c r="M6" s="763"/>
      <c r="N6" s="763"/>
      <c r="O6" s="763"/>
    </row>
    <row r="7" spans="1:16" ht="13.15"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817" t="str">
        <f>+表紙!L34</f>
        <v>令和5年6月30日</v>
      </c>
      <c r="M11" s="818"/>
      <c r="N11" s="818"/>
      <c r="O11" s="819"/>
    </row>
    <row r="12" spans="1:16" ht="7.5" customHeight="1">
      <c r="C12" s="233"/>
      <c r="D12" s="234"/>
      <c r="E12" s="234"/>
      <c r="F12" s="234"/>
      <c r="G12" s="234"/>
      <c r="H12" s="234"/>
      <c r="I12" s="234"/>
      <c r="J12" s="234"/>
      <c r="K12" s="234"/>
      <c r="L12" s="234"/>
      <c r="M12" s="234"/>
      <c r="N12" s="234"/>
      <c r="O12" s="236"/>
    </row>
    <row r="13" spans="1:16" ht="13.5">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横浜市磯子区滝頭１－２－１</v>
      </c>
      <c r="K16" s="771"/>
      <c r="L16" s="772"/>
      <c r="M16" s="772"/>
      <c r="N16" s="772"/>
      <c r="O16" s="773"/>
    </row>
    <row r="17" spans="1:17" ht="26.25" customHeight="1">
      <c r="C17" s="233"/>
      <c r="D17" s="234"/>
      <c r="E17" s="234"/>
      <c r="F17" s="234"/>
      <c r="G17" s="234"/>
      <c r="H17" s="238" t="s">
        <v>7</v>
      </c>
      <c r="I17" s="238"/>
      <c r="J17" s="771" t="str">
        <f>+表紙!J40</f>
        <v>横浜市立脳卒中・神経脊椎センター
病院長　齋藤　知行</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045-753-2607</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横浜市立脳卒中・神経脊椎センター</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2947</v>
      </c>
      <c r="N25" s="801"/>
      <c r="O25" s="802"/>
    </row>
    <row r="26" spans="1:17" ht="21" customHeight="1">
      <c r="C26" s="774" t="s">
        <v>11</v>
      </c>
      <c r="D26" s="775"/>
      <c r="E26" s="776"/>
      <c r="F26" s="806" t="str">
        <f>+表紙!F49</f>
        <v>横浜市磯子区滝頭１－２－１</v>
      </c>
      <c r="G26" s="807"/>
      <c r="H26" s="807"/>
      <c r="I26" s="807"/>
      <c r="J26" s="807"/>
      <c r="K26" s="807"/>
      <c r="L26" s="128" t="s">
        <v>135</v>
      </c>
      <c r="M26" s="243"/>
      <c r="N26" s="829" t="str">
        <f>IF(+表紙!N49="","",+表紙!N49)</f>
        <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Ｐ－医療、福祉</v>
      </c>
      <c r="G29" s="825"/>
      <c r="H29" s="825"/>
      <c r="I29" s="825"/>
      <c r="J29" s="364" t="s">
        <v>47</v>
      </c>
      <c r="K29" s="364"/>
      <c r="L29" s="831" t="str">
        <f>IF(+表紙!L52="","",+表紙!L52)</f>
        <v>医療業</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f>IF(+表紙!L55="","",+表紙!L55)</f>
        <v>300</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t="str">
        <f>IF(+表紙!L56="","",+表紙!L56)</f>
        <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f>IF(+表紙!F59="","",+表紙!F59)</f>
        <v>454</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84.06</v>
      </c>
      <c r="I40" s="273" t="s">
        <v>4</v>
      </c>
      <c r="J40" s="523" t="s">
        <v>295</v>
      </c>
      <c r="K40" s="524"/>
      <c r="L40" s="525"/>
      <c r="M40" s="767">
        <f>+表紙!M63</f>
        <v>64.89</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t="str">
        <f>+表紙!M64</f>
        <v>0</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t="str">
        <f>+表紙!M65</f>
        <v>0</v>
      </c>
      <c r="N42" s="758">
        <f>+表紙!N65</f>
        <v>0</v>
      </c>
      <c r="O42" s="319" t="s">
        <v>4</v>
      </c>
    </row>
    <row r="43" spans="1:17" ht="30" customHeight="1">
      <c r="C43" s="181"/>
      <c r="D43" s="485" t="s">
        <v>293</v>
      </c>
      <c r="E43" s="486"/>
      <c r="F43" s="486"/>
      <c r="G43" s="487"/>
      <c r="H43" s="281">
        <f>+表紙!H66</f>
        <v>19.170000000000002</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t="str">
        <f>+表紙!M67</f>
        <v>0</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t="str">
        <f>IF(表紙!M69="","",表紙!M69)</f>
        <v/>
      </c>
      <c r="N46" s="340" t="s">
        <v>331</v>
      </c>
      <c r="O46" s="341"/>
    </row>
    <row r="47" spans="1:17" ht="17.25" customHeight="1">
      <c r="C47" s="342"/>
      <c r="D47" s="472"/>
      <c r="E47" s="473"/>
      <c r="F47" s="473"/>
      <c r="G47" s="473"/>
      <c r="H47" s="473"/>
      <c r="I47" s="474"/>
      <c r="J47" s="595" t="s">
        <v>364</v>
      </c>
      <c r="K47" s="596"/>
      <c r="L47" s="596"/>
      <c r="M47" s="344">
        <f>IF(表紙!M70="","",表紙!M70)</f>
        <v>102.33</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509" t="s">
        <v>374</v>
      </c>
      <c r="E59" s="509"/>
      <c r="F59" s="509"/>
      <c r="G59" s="509"/>
      <c r="H59" s="509"/>
      <c r="I59" s="509"/>
      <c r="J59" s="509"/>
      <c r="K59" s="509"/>
      <c r="L59" s="509"/>
      <c r="M59" s="509"/>
      <c r="N59" s="509"/>
      <c r="O59" s="510"/>
    </row>
    <row r="60" spans="1:48" ht="28.15"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15"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15" customHeight="1">
      <c r="A73" s="42"/>
      <c r="B73" s="42"/>
      <c r="C73" s="185"/>
      <c r="D73" s="186" t="s">
        <v>238</v>
      </c>
      <c r="E73" s="509" t="s">
        <v>390</v>
      </c>
      <c r="F73" s="509"/>
      <c r="G73" s="509"/>
      <c r="H73" s="509"/>
      <c r="I73" s="509"/>
      <c r="J73" s="509"/>
      <c r="K73" s="509"/>
      <c r="L73" s="509"/>
      <c r="M73" s="509"/>
      <c r="N73" s="509"/>
      <c r="O73" s="510"/>
    </row>
    <row r="74" spans="1:15" ht="28.15" customHeight="1">
      <c r="A74" s="42"/>
      <c r="B74" s="42"/>
      <c r="C74" s="185"/>
      <c r="D74" s="186" t="s">
        <v>239</v>
      </c>
      <c r="E74" s="509" t="s">
        <v>243</v>
      </c>
      <c r="F74" s="509"/>
      <c r="G74" s="509"/>
      <c r="H74" s="509"/>
      <c r="I74" s="509"/>
      <c r="J74" s="509"/>
      <c r="K74" s="509"/>
      <c r="L74" s="509"/>
      <c r="M74" s="509"/>
      <c r="N74" s="509"/>
      <c r="O74" s="510"/>
    </row>
    <row r="75" spans="1:15" ht="28.15"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16" zoomScaleNormal="100" workbookViewId="0">
      <selection activeCell="C29" sqref="C29:O29"/>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102.33</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v>24.83</v>
      </c>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24.83</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84.06</v>
      </c>
      <c r="E24" s="645"/>
      <c r="F24" s="645"/>
      <c r="G24" s="199" t="s">
        <v>159</v>
      </c>
      <c r="H24" s="617">
        <f>+F12</f>
        <v>102.33</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19.170000000000002</v>
      </c>
      <c r="E27" s="645"/>
      <c r="F27" s="645"/>
      <c r="G27" s="199" t="s">
        <v>159</v>
      </c>
      <c r="H27" s="617">
        <f>+Y21</f>
        <v>24.83</v>
      </c>
      <c r="I27" s="618"/>
      <c r="J27" s="199" t="s">
        <v>159</v>
      </c>
      <c r="M27" s="667"/>
      <c r="P27" s="633">
        <f>+R30+ROUND(R33,2)</f>
        <v>77.5</v>
      </c>
      <c r="Q27" s="669"/>
      <c r="R27" s="669"/>
      <c r="S27" s="669"/>
      <c r="T27" s="52" t="s">
        <v>38</v>
      </c>
      <c r="U27" s="72"/>
      <c r="V27" s="72"/>
      <c r="Y27" s="70" t="s">
        <v>39</v>
      </c>
      <c r="Z27" s="73"/>
      <c r="AH27" s="61"/>
      <c r="AI27" s="61"/>
      <c r="AJ27" s="61"/>
      <c r="AK27" s="61"/>
      <c r="AL27" s="629">
        <f>+AH18+P27</f>
        <v>77.5</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64.89</v>
      </c>
      <c r="E29" s="645"/>
      <c r="F29" s="645"/>
      <c r="G29" s="199" t="s">
        <v>159</v>
      </c>
      <c r="H29" s="617">
        <f>+AL27</f>
        <v>77.5</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v>77.5</v>
      </c>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15"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横浜市立脳卒中・神経脊椎センター</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15"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2023-08-08T05:28:43Z</dcterms:created>
  <dcterms:modified xsi:type="dcterms:W3CDTF">2023-09-12T05:28:40Z</dcterms:modified>
</cp:coreProperties>
</file>