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7"/>
  <c r="K52" i="94" s="1"/>
  <c r="AL31" i="76"/>
  <c r="J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31" i="87"/>
  <c r="W45" i="94"/>
  <c r="N45" i="94"/>
  <c r="F12" i="89"/>
  <c r="H24" i="89" s="1"/>
  <c r="Y18" i="91"/>
  <c r="P16" i="91" s="1"/>
  <c r="X50" i="94" s="1"/>
  <c r="M45" i="94" l="1"/>
  <c r="H45" i="94"/>
  <c r="H31" i="88"/>
  <c r="AL27" i="80"/>
  <c r="N38" i="94"/>
  <c r="Y45" i="94"/>
  <c r="J45" i="94"/>
  <c r="S45" i="94"/>
  <c r="Y21" i="89"/>
  <c r="H27" i="89" s="1"/>
  <c r="P16" i="89"/>
  <c r="Q50" i="94" s="1"/>
  <c r="Y21" i="78"/>
  <c r="H27" i="78" s="1"/>
  <c r="P16" i="78"/>
  <c r="L50" i="94" s="1"/>
  <c r="H31" i="75"/>
  <c r="Y21" i="88"/>
  <c r="H27" i="88" s="1"/>
  <c r="H31" i="89"/>
  <c r="AL27" i="75"/>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5" l="1"/>
  <c r="AL31" i="75"/>
  <c r="I52" i="94" s="1"/>
  <c r="H29" i="78"/>
  <c r="AL31" i="78"/>
  <c r="L52" i="94" s="1"/>
  <c r="P16" i="75"/>
  <c r="I50"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<sst xmlns="http://schemas.openxmlformats.org/spreadsheetml/2006/main" count="3275" uniqueCount="461">
  <si>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</si>
  <si>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</si>
  <si>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</si>
  <si>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</si>
  <si>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</si>
  <si>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</si>
  <si>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</si>
  <si>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</si>
  <si>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</si>
  <si>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</si>
  <si>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</si>
  <si>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</si>
  <si>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</si>
  <si>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</si>
  <si>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</si>
  <si>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</si>
  <si>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</si>
  <si>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</si>
  <si>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</si>
  <si>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</si>
  <si>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</si>
  <si>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</si>
  <si>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</si>
  <si>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</si>
  <si>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</si>
  <si>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</si>
  <si>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</si>
  <si>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</si>
  <si>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</si>
  <si>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</si>
  <si>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</si>
  <si>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</si>
  <si>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</si>
  <si>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</si>
  <si>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</si>
  <si>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</si>
  <si>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</si>
  <si>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</si>
  <si>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</si>
  <si>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</si>
  <si>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</si>
  <si>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</si>
  <si>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</si>
  <si>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</si>
  <si>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</si>
  <si>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</si>
  <si>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</si>
  <si>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</si>
  <si>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</si>
  <si>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</si>
  <si>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</si>
  <si>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</si>
  <si>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</si>
  <si>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</si>
  <si>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</si>
  <si>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</si>
  <si>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</si>
  <si>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</si>
  <si>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</si>
  <si>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</si>
  <si>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</si>
  <si>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</si>
  <si>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</si>
  <si>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</si>
  <si>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</si>
  <si>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</si>
  <si>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</si>
  <si>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</si>
  <si>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</si>
  <si>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</si>
  <si>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</si>
  <si>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</si>
  <si>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</si>
  <si>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</si>
  <si>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</si>
  <si>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</si>
  <si>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</si>
  <si>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</si>
  <si>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</si>
  <si>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</si>
  <si>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</si>
  <si>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</si>
  <si>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</si>
  <si>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</si>
  <si>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</si>
  <si>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</si>
  <si>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</si>
  <si>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</si>
  <si>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</si>
  <si>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</si>
  <si>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</si>
  <si>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</si>
  <si>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</si>
  <si>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</si>
  <si>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</si>
  <si>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</si>
  <si>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</si>
  <si>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</si>
  <si>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</si>
  <si>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</si>
  <si>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</si>
  <si>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</si>
  <si>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</si>
  <si>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</si>
  <si>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</si>
  <si>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</si>
  <si>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</si>
  <si>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</si>
  <si>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</si>
  <si>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</si>
  <si>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</si>
  <si>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</si>
  <si>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</si>
  <si>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</si>
  <si>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</si>
  <si>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</si>
  <si>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</si>
  <si>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</si>
  <si>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</si>
  <si>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</si>
  <si>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</si>
  <si>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</si>
  <si>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</si>
  <si>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</si>
  <si>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</si>
  <si>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</si>
  <si>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</si>
  <si>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</si>
  <si>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</si>
  <si>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</si>
  <si>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</si>
  <si>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</si>
  <si>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</si>
  <si>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</si>
  <si>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</si>
  <si>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</si>
  <si>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</si>
  <si>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</si>
  <si>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</si>
  <si>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</si>
  <si>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</si>
  <si>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</si>
  <si>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</si>
  <si>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</si>
  <si>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</si>
  <si>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</si>
  <si>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</si>
  <si>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</si>
  <si>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</si>
  <si>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</si>
  <si>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</si>
  <si>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</si>
  <si>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</si>
  <si>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</si>
  <si>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</si>
  <si>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</si>
  <si>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</si>
  <si>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</si>
  <si>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</si>
  <si>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</si>
  <si>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</si>
  <si>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</si>
  <si>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</si>
  <si>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</si>
  <si>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</si>
  <si>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</si>
  <si>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</si>
  <si>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</si>
  <si>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</si>
  <si>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</si>
  <si>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</si>
  <si>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</si>
  <si>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</si>
  <si>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</si>
  <si>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</si>
  <si>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</si>
  <si>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</si>
  <si>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</si>
  <si>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</si>
  <si>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</si>
  <si>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</si>
  <si>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</si>
  <si>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</si>
  <si>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</si>
  <si>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</si>
  <si>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</si>
  <si>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</si>
  <si>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</si>
  <si>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</si>
  <si>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</si>
  <si>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</si>
  <si>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</si>
  <si>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</si>
  <si>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</si>
  <si>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</si>
  <si>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</si>
  <si>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</si>
  <si>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</si>
  <si>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</si>
  <si>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</si>
  <si>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</si>
  <si>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</si>
  <si>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</si>
  <si>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</si>
  <si>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</si>
  <si>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</si>
  <si>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</si>
  <si>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</si>
  <si>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</si>
  <si>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</si>
  <si>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</si>
  <si>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</si>
  <si>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</si>
  <si>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</si>
  <si>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</si>
  <si>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</si>
  <si>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</si>
  <si>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</si>
  <si>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</si>
  <si>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</si>
  <si>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</si>
  <si>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</si>
  <si>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</si>
  <si>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</si>
  <si>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</si>
  <si>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</si>
  <si>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</si>
  <si>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</si>
  <si>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</si>
  <si>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</si>
  <si>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</si>
  <si>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</si>
  <si>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</si>
  <si>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</si>
  <si>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</si>
  <si>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</si>
  <si>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</si>
  <si>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</si>
  <si>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</si>
  <si>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</si>
  <si>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</si>
  <si>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</si>
  <si>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</si>
  <si>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</si>
  <si>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</si>
  <si>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</si>
  <si>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</si>
  <si>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</si>
  <si>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</si>
  <si>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</si>
  <si>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</si>
  <si>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</si>
  <si>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</si>
  <si>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</si>
  <si>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</si>
  <si>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</si>
  <si>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</si>
  <si>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</si>
  <si>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</si>
  <si>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</si>
  <si>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</si>
  <si>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</si>
  <si>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</si>
  <si>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</si>
  <si>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</si>
  <si>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</si>
  <si>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</si>
  <si>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</si>
  <si>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</si>
  <si>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</si>
  <si>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</si>
  <si>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</si>
  <si>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</si>
  <si>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</si>
  <si>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</si>
  <si>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</si>
  <si>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</si>
  <si>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</si>
  <si>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</si>
  <si>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</si>
  <si>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</si>
  <si>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</si>
  <si>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</si>
  <si>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</si>
  <si>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</si>
  <si>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</si>
  <si>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</si>
  <si>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</si>
  <si>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</si>
  <si>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</si>
  <si>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</si>
  <si>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</si>
  <si>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</si>
  <si>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</si>
  <si>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</si>
  <si>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</si>
  <si>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</si>
  <si>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</si>
  <si>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</si>
  <si>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</si>
  <si>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</si>
  <si>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</si>
  <si>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</si>
  <si>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</si>
  <si>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</si>
  <si>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</si>
  <si>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</si>
  <si>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</si>
  <si>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</si>
  <si>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</si>
  <si>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</si>
  <si>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</si>
  <si>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</si>
  <si>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</si>
  <si>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</si>
  <si>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</si>
  <si>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</si>
  <si>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</si>
  <si>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</si>
  <si>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</si>
  <si>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</si>
  <si>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</si>
  <si>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</si>
  <si>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</si>
  <si>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</si>
  <si>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</si>
  <si>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</si>
  <si>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</si>
  <si>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</si>
  <si>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</si>
  <si>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</si>
  <si>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</si>
  <si>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</si>
  <si>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</si>
  <si>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</si>
  <si>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</si>
  <si>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</si>
  <si>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</si>
  <si>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</si>
  <si>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</si>
  <si>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</si>
  <si>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</si>
  <si>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</si>
  <si>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</si>
  <si>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</si>
  <si>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</si>
  <si>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</si>
  <si>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</si>
  <si>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</si>
  <si>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</si>
  <si>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</si>
  <si>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</si>
  <si>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</si>
  <si>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</si>
  <si>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</si>
  <si>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</si>
  <si>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</si>
  <si>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</si>
  <si>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</si>
  <si>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</si>
  <si>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</si>
  <si>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</si>
  <si>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</si>
  <si>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</si>
  <si>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</si>
  <si>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</si>
  <si>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</si>
  <si>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</si>
  <si>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</si>
  <si>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</si>
  <si>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</si>
  <si>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</si>
  <si>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</si>
  <si>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</si>
  <si>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</si>
  <si>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</si>
  <si>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</si>
  <si>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</si>
  <si>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</si>
  <si>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</si>
  <si>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</si>
  <si>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</si>
  <si>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</si>
  <si>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</si>
  <si>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</si>
  <si>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</si>
  <si>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</si>
  <si>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</si>
  <si>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</si>
  <si>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</si>
  <si>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</si>
  <si>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</si>
  <si>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</si>
  <si>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</si>
  <si>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</si>
  <si>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</si>
  <si>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</si>
  <si>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</si>
  <si>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</si>
  <si>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</si>
  <si>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</si>
  <si>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</si>
  <si>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</si>
  <si>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</si>
  <si>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</si>
  <si>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</si>
  <si>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</si>
  <si>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</si>
  <si>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</si>
  <si>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</si>
  <si>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</si>
  <si>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</si>
  <si>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</si>
  <si>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</si>
  <si>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</si>
  <si>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</si>
  <si>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</si>
  <si>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</si>
  <si>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</si>
  <si>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</si>
  <si>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</si>
  <si>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</si>
  <si>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</si>
  <si>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</si>
  <si>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</si>
  <si>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</si>
  <si>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</si>
  <si>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</si>
  <si>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</si>
  <si>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</si>
  <si>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</si>
  <si>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</si>
  <si>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</si>
  <si>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</si>
  <si>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</si>
  <si>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</si>
  <si>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</si>
  <si>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</si>
  <si>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</si>
  <si>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</si>
  <si>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</si>
  <si>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</si>
  <si>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</si>
  <si>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</si>
  <si>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</si>
  <si>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</si>
  <si>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</si>
  <si>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</si>
  <si>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</si>
  <si>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</si>
  <si>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</si>
  <si>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東京都港区芝浦三丁目1番21号</t>
  </si>
  <si>
    <t>キオクシア株式会社
代表取締役社長　早坂　伸夫</t>
  </si>
  <si>
    <t xml:space="preserve"> キオクシア株式会社 横浜テクノロジーキャンパス 　横浜分室</t>
  </si>
  <si>
    <t xml:space="preserve"> 横浜市磯子区新杉田町８番地　株式会社東芝　横浜事業所内</t>
  </si>
  <si>
    <t>横浜市長</t>
  </si>
  <si>
    <t>記録メディア製造業</t>
  </si>
  <si>
    <t>○</t>
  </si>
  <si>
    <t>（０３）６４７８－２５００</t>
    <phoneticPr fontId="3"/>
  </si>
  <si>
    <t>045-394-7238</t>
    <phoneticPr fontId="3"/>
  </si>
  <si>
    <t>令和 6年   6月  24日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</si>
</sst>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706707" y="2207491"/>
          <a:ext cx="590838" cy="632979"/>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78214" y="2183946"/>
          <a:ext cx="613229" cy="626383"/>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97182" y="2207491"/>
          <a:ext cx="604982" cy="632979"/>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78214" y="2174421"/>
          <a:ext cx="613229" cy="626383"/>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78214" y="2212521"/>
          <a:ext cx="613229" cy="616858"/>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78214" y="2202996"/>
          <a:ext cx="613229" cy="626383"/>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78214" y="2183946"/>
          <a:ext cx="613229" cy="626383"/>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9100" y="2187575"/>
          <a:ext cx="609600" cy="63182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97182" y="2188441"/>
          <a:ext cx="604982" cy="623454"/>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78214" y="2202996"/>
          <a:ext cx="613229" cy="626383"/>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40" zoomScaleNormal="100" zoomScaleSheetLayoutView="100" workbookViewId="0">
      <selection activeCell="Q52" sqref="Q52"/>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875" style="25" customWidth="1"/>
    <col min="7" max="7" width="6.875" style="25" customWidth="1"/>
    <col min="8" max="8" width="13.875" style="25" customWidth="1"/>
    <col min="9" max="9" width="5.875" style="25" customWidth="1"/>
    <col min="10" max="10" width="3.875" style="25" customWidth="1"/>
    <col min="11" max="11" width="10.875" style="25" customWidth="1"/>
    <col min="12" max="12" width="6.875" style="25" customWidth="1"/>
    <col min="13" max="13" width="7.875" style="25" customWidth="1"/>
    <col min="14" max="14" width="6.875" style="25" customWidth="1"/>
    <col min="15" max="15" width="7.875" style="25" customWidth="1"/>
    <col min="16" max="16" width="2.125" style="25" customWidth="1"/>
    <col min="17" max="17" width="9" style="25"/>
    <col min="18" max="18" width="9" style="48"/>
    <col min="19" max="19" width="10.875" style="48" customWidth="1"/>
    <col min="20" max="20" width="9" style="48"/>
    <col min="21" max="21" width="13.375" style="48" customWidth="1"/>
    <col min="22" max="27" width="9" style="48"/>
    <col min="28" max="28" width="33.8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457</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3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460</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455</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451</v>
      </c>
      <c r="K39" s="546"/>
      <c r="L39" s="547"/>
      <c r="M39" s="547"/>
      <c r="N39" s="547"/>
      <c r="O39" s="548"/>
      <c r="Q39" s="24"/>
      <c r="R39" s="99"/>
    </row>
    <row r="40" spans="1:19" ht="26.25" customHeight="1" x14ac:dyDescent="0.15">
      <c r="C40" s="88"/>
      <c r="D40" s="28"/>
      <c r="E40" s="28"/>
      <c r="F40" s="28"/>
      <c r="G40" s="28"/>
      <c r="H40" s="29" t="s">
        <v>7</v>
      </c>
      <c r="I40" s="29"/>
      <c r="J40" s="546" t="s">
        <v>452</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458</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453</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7040</v>
      </c>
      <c r="N48" s="573"/>
      <c r="O48" s="574"/>
    </row>
    <row r="49" spans="3:21" ht="18" customHeight="1" x14ac:dyDescent="0.15">
      <c r="C49" s="523" t="s">
        <v>11</v>
      </c>
      <c r="D49" s="555"/>
      <c r="E49" s="556"/>
      <c r="F49" s="542" t="s">
        <v>454</v>
      </c>
      <c r="G49" s="543"/>
      <c r="H49" s="543"/>
      <c r="I49" s="543"/>
      <c r="J49" s="543"/>
      <c r="K49" s="543"/>
      <c r="L49" s="471" t="s">
        <v>172</v>
      </c>
      <c r="M49" s="474"/>
      <c r="N49" s="575" t="s">
        <v>459</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138</v>
      </c>
      <c r="G52" s="611"/>
      <c r="H52" s="611"/>
      <c r="I52" s="611"/>
      <c r="J52" s="36" t="s">
        <v>47</v>
      </c>
      <c r="K52" s="36"/>
      <c r="L52" s="612" t="s">
        <v>456</v>
      </c>
      <c r="M52" s="612"/>
      <c r="N52" s="613"/>
      <c r="O52" s="614"/>
    </row>
    <row r="53" spans="3:21" ht="22.5" customHeight="1" x14ac:dyDescent="0.15">
      <c r="C53" s="361"/>
      <c r="D53" s="457" t="s">
        <v>19</v>
      </c>
      <c r="E53" s="478" t="s">
        <v>365</v>
      </c>
      <c r="F53" s="615" t="s">
        <v>366</v>
      </c>
      <c r="G53" s="616"/>
      <c r="H53" s="617"/>
      <c r="I53" s="615" t="s">
        <v>367</v>
      </c>
      <c r="J53" s="618"/>
      <c r="K53" s="619"/>
      <c r="L53" s="620">
        <v>0</v>
      </c>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230</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3087.5</v>
      </c>
      <c r="I63" s="293" t="s">
        <v>4</v>
      </c>
      <c r="J63" s="594" t="s">
        <v>324</v>
      </c>
      <c r="K63" s="595"/>
      <c r="L63" s="596"/>
      <c r="M63" s="592">
        <f>+別紙!AA14</f>
        <v>3087.5</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3072.5</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3087.5</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3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3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3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3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3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3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7"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3" zoomScale="55" zoomScaleNormal="55"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0" width="9" style="50"/>
    <col min="51" max="51" width="49.8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 xml:space="preserve"> キオクシア株式会社 横浜テクノロジーキャンパス 　横浜分室</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3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70" zoomScaleNormal="70" workbookViewId="0">
      <selection activeCell="H31" sqref="H31:I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xml:space="preserve"> キオクシア株式会社 横浜テクノロジーキャンパス 　横浜分室</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0.2</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0.1</v>
      </c>
      <c r="E24" s="655"/>
      <c r="F24" s="655"/>
      <c r="G24" s="212" t="s">
        <v>198</v>
      </c>
      <c r="H24" s="644">
        <f>+F12</f>
        <v>0.2</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0.2</v>
      </c>
      <c r="Q27" s="704"/>
      <c r="R27" s="704"/>
      <c r="S27" s="704"/>
      <c r="T27" s="54" t="s">
        <v>38</v>
      </c>
      <c r="U27" s="74"/>
      <c r="V27" s="74"/>
      <c r="Y27" s="72" t="s">
        <v>39</v>
      </c>
      <c r="Z27" s="75"/>
      <c r="AH27" s="63"/>
      <c r="AI27" s="63"/>
      <c r="AJ27" s="63"/>
      <c r="AK27" s="63"/>
      <c r="AL27" s="674">
        <f>+AH18+P27</f>
        <v>0.2</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0.1</v>
      </c>
      <c r="E29" s="655"/>
      <c r="F29" s="655"/>
      <c r="G29" s="212" t="s">
        <v>198</v>
      </c>
      <c r="H29" s="644">
        <f>+AL27</f>
        <v>0.2</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0.1</v>
      </c>
      <c r="E30" s="655"/>
      <c r="F30" s="655"/>
      <c r="G30" s="212" t="s">
        <v>198</v>
      </c>
      <c r="H30" s="644">
        <f>+AL30</f>
        <v>0.2</v>
      </c>
      <c r="I30" s="645"/>
      <c r="J30" s="212" t="s">
        <v>198</v>
      </c>
      <c r="M30" s="653"/>
      <c r="P30" s="66"/>
      <c r="R30" s="658">
        <f>+ROUND(AA28,1)+ROUND(AA29,1)+ROUND(AA30,1)</f>
        <v>0.2</v>
      </c>
      <c r="S30" s="704"/>
      <c r="T30" s="704"/>
      <c r="U30" s="704"/>
      <c r="V30" s="54" t="s">
        <v>16</v>
      </c>
      <c r="Y30" s="659" t="s">
        <v>186</v>
      </c>
      <c r="Z30" s="660"/>
      <c r="AA30" s="700">
        <v>0</v>
      </c>
      <c r="AB30" s="701"/>
      <c r="AC30" s="701"/>
      <c r="AD30" s="701"/>
      <c r="AE30" s="701"/>
      <c r="AF30" s="54" t="s">
        <v>13</v>
      </c>
      <c r="AL30" s="677">
        <v>0.2</v>
      </c>
      <c r="AM30" s="678"/>
      <c r="AN30" s="678"/>
      <c r="AO30" s="678"/>
      <c r="AP30" s="62" t="s">
        <v>13</v>
      </c>
      <c r="AS30" s="696"/>
      <c r="AT30" s="693"/>
      <c r="AU30" s="693"/>
      <c r="AV30" s="694"/>
      <c r="AW30" s="503"/>
    </row>
    <row r="31" spans="2:49" ht="27" customHeight="1" thickTop="1" thickBot="1" x14ac:dyDescent="0.2">
      <c r="B31" s="631" t="s">
        <v>226</v>
      </c>
      <c r="C31" s="632"/>
      <c r="D31" s="655">
        <v>0.1</v>
      </c>
      <c r="E31" s="655"/>
      <c r="F31" s="655"/>
      <c r="G31" s="212" t="s">
        <v>198</v>
      </c>
      <c r="H31" s="644">
        <f>+AS24</f>
        <v>0.2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55" zoomScaleNormal="55" workbookViewId="0">
      <selection activeCell="AP30" sqref="AP30"/>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xml:space="preserve"> キオクシア株式会社 横浜テクノロジーキャンパス 　横浜分室</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0.3</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0.4</v>
      </c>
      <c r="E24" s="655"/>
      <c r="F24" s="655"/>
      <c r="G24" s="212" t="s">
        <v>198</v>
      </c>
      <c r="H24" s="644">
        <f>+F12</f>
        <v>0.3</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0.3</v>
      </c>
      <c r="Q27" s="704"/>
      <c r="R27" s="704"/>
      <c r="S27" s="704"/>
      <c r="T27" s="54" t="s">
        <v>38</v>
      </c>
      <c r="U27" s="74"/>
      <c r="V27" s="74"/>
      <c r="Y27" s="72" t="s">
        <v>39</v>
      </c>
      <c r="Z27" s="75"/>
      <c r="AH27" s="63"/>
      <c r="AI27" s="63"/>
      <c r="AJ27" s="63"/>
      <c r="AK27" s="63"/>
      <c r="AL27" s="674">
        <f>+AH18+P27</f>
        <v>0.3</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0.4</v>
      </c>
      <c r="E29" s="655"/>
      <c r="F29" s="655"/>
      <c r="G29" s="212" t="s">
        <v>198</v>
      </c>
      <c r="H29" s="644">
        <f>+AL27</f>
        <v>0.3</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0.4</v>
      </c>
      <c r="E30" s="655"/>
      <c r="F30" s="655"/>
      <c r="G30" s="212" t="s">
        <v>198</v>
      </c>
      <c r="H30" s="644">
        <f>+AL30</f>
        <v>0.3</v>
      </c>
      <c r="I30" s="645"/>
      <c r="J30" s="212" t="s">
        <v>198</v>
      </c>
      <c r="M30" s="653"/>
      <c r="P30" s="66"/>
      <c r="R30" s="658">
        <f>+ROUND(AA28,1)+ROUND(AA29,1)+ROUND(AA30,1)</f>
        <v>0.3</v>
      </c>
      <c r="S30" s="704"/>
      <c r="T30" s="704"/>
      <c r="U30" s="704"/>
      <c r="V30" s="54" t="s">
        <v>16</v>
      </c>
      <c r="Y30" s="659" t="s">
        <v>186</v>
      </c>
      <c r="Z30" s="660"/>
      <c r="AA30" s="700">
        <v>0</v>
      </c>
      <c r="AB30" s="701"/>
      <c r="AC30" s="701"/>
      <c r="AD30" s="701"/>
      <c r="AE30" s="701"/>
      <c r="AF30" s="54" t="s">
        <v>13</v>
      </c>
      <c r="AL30" s="677">
        <v>0.3</v>
      </c>
      <c r="AM30" s="678"/>
      <c r="AN30" s="678"/>
      <c r="AO30" s="678"/>
      <c r="AP30" s="62" t="s">
        <v>13</v>
      </c>
      <c r="AS30" s="696"/>
      <c r="AT30" s="693"/>
      <c r="AU30" s="693"/>
      <c r="AV30" s="694"/>
      <c r="AW30" s="503"/>
    </row>
    <row r="31" spans="2:49" ht="27" customHeight="1" thickTop="1" thickBot="1" x14ac:dyDescent="0.2">
      <c r="B31" s="631" t="s">
        <v>226</v>
      </c>
      <c r="C31" s="632"/>
      <c r="D31" s="655">
        <v>0.4</v>
      </c>
      <c r="E31" s="655"/>
      <c r="F31" s="655"/>
      <c r="G31" s="212" t="s">
        <v>198</v>
      </c>
      <c r="H31" s="644">
        <f>+AS24</f>
        <v>0.3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70" zoomScaleNormal="70" workbookViewId="0">
      <selection activeCell="H36" sqref="H36"/>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xml:space="preserve"> キオクシア株式会社 横浜テクノロジーキャンパス 　横浜分室</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170.5</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50.9</v>
      </c>
      <c r="E24" s="655"/>
      <c r="F24" s="655"/>
      <c r="G24" s="212" t="s">
        <v>198</v>
      </c>
      <c r="H24" s="644">
        <f>+F12</f>
        <v>170.5</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170.5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170.5</v>
      </c>
      <c r="Q27" s="704"/>
      <c r="R27" s="704"/>
      <c r="S27" s="704"/>
      <c r="T27" s="54" t="s">
        <v>38</v>
      </c>
      <c r="U27" s="74"/>
      <c r="V27" s="74"/>
      <c r="Y27" s="72" t="s">
        <v>39</v>
      </c>
      <c r="Z27" s="75"/>
      <c r="AH27" s="63"/>
      <c r="AI27" s="63"/>
      <c r="AJ27" s="63"/>
      <c r="AK27" s="63"/>
      <c r="AL27" s="674">
        <f>+AH18+P27</f>
        <v>170.5</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170.5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50.9</v>
      </c>
      <c r="E29" s="655"/>
      <c r="F29" s="655"/>
      <c r="G29" s="212" t="s">
        <v>198</v>
      </c>
      <c r="H29" s="644">
        <f>+AL27</f>
        <v>170.5</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50.9</v>
      </c>
      <c r="E30" s="655"/>
      <c r="F30" s="655"/>
      <c r="G30" s="212" t="s">
        <v>198</v>
      </c>
      <c r="H30" s="644">
        <f>+AL30</f>
        <v>170.5</v>
      </c>
      <c r="I30" s="645"/>
      <c r="J30" s="212" t="s">
        <v>198</v>
      </c>
      <c r="M30" s="653"/>
      <c r="P30" s="66"/>
      <c r="R30" s="658">
        <f>+ROUND(AA28,1)+ROUND(AA29,1)+ROUND(AA30,1)</f>
        <v>170.5</v>
      </c>
      <c r="S30" s="704"/>
      <c r="T30" s="704"/>
      <c r="U30" s="704"/>
      <c r="V30" s="54" t="s">
        <v>16</v>
      </c>
      <c r="Y30" s="659" t="s">
        <v>186</v>
      </c>
      <c r="Z30" s="660"/>
      <c r="AA30" s="700">
        <v>0</v>
      </c>
      <c r="AB30" s="701"/>
      <c r="AC30" s="701"/>
      <c r="AD30" s="701"/>
      <c r="AE30" s="701"/>
      <c r="AF30" s="54" t="s">
        <v>13</v>
      </c>
      <c r="AL30" s="677">
        <v>170.5</v>
      </c>
      <c r="AM30" s="678"/>
      <c r="AN30" s="678"/>
      <c r="AO30" s="678"/>
      <c r="AP30" s="62" t="s">
        <v>13</v>
      </c>
      <c r="AS30" s="696"/>
      <c r="AT30" s="693"/>
      <c r="AU30" s="693"/>
      <c r="AV30" s="694"/>
      <c r="AW30" s="503"/>
    </row>
    <row r="31" spans="2:49" ht="27" customHeight="1" thickTop="1" thickBot="1" x14ac:dyDescent="0.2">
      <c r="B31" s="631" t="s">
        <v>226</v>
      </c>
      <c r="C31" s="632"/>
      <c r="D31" s="655">
        <v>50.9</v>
      </c>
      <c r="E31" s="655"/>
      <c r="F31" s="655"/>
      <c r="G31" s="212" t="s">
        <v>198</v>
      </c>
      <c r="H31" s="644">
        <f>+AS24</f>
        <v>170.5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70" zoomScaleNormal="70" workbookViewId="0">
      <selection activeCell="D29" sqref="D29:F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xml:space="preserve"> キオクシア株式会社 横浜テクノロジーキャンパス 　横浜分室</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585.1</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3018.2</v>
      </c>
      <c r="E24" s="655"/>
      <c r="F24" s="655"/>
      <c r="G24" s="212" t="s">
        <v>198</v>
      </c>
      <c r="H24" s="644">
        <f>+F12</f>
        <v>585.1</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585.1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585.1</v>
      </c>
      <c r="Q27" s="704"/>
      <c r="R27" s="704"/>
      <c r="S27" s="704"/>
      <c r="T27" s="54" t="s">
        <v>38</v>
      </c>
      <c r="U27" s="74"/>
      <c r="V27" s="74"/>
      <c r="Y27" s="72" t="s">
        <v>39</v>
      </c>
      <c r="Z27" s="75"/>
      <c r="AH27" s="63"/>
      <c r="AI27" s="63"/>
      <c r="AJ27" s="63"/>
      <c r="AK27" s="63"/>
      <c r="AL27" s="674">
        <f>+AH18+P27</f>
        <v>585.1</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585.1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3018.2</v>
      </c>
      <c r="E29" s="655"/>
      <c r="F29" s="655"/>
      <c r="G29" s="212" t="s">
        <v>198</v>
      </c>
      <c r="H29" s="644">
        <f>+AL27</f>
        <v>585.1</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3018.2</v>
      </c>
      <c r="E30" s="655"/>
      <c r="F30" s="655"/>
      <c r="G30" s="212" t="s">
        <v>198</v>
      </c>
      <c r="H30" s="644">
        <f>+AL30</f>
        <v>585.1</v>
      </c>
      <c r="I30" s="645"/>
      <c r="J30" s="212" t="s">
        <v>198</v>
      </c>
      <c r="M30" s="653"/>
      <c r="P30" s="66"/>
      <c r="R30" s="658">
        <f>+ROUND(AA28,1)+ROUND(AA29,1)+ROUND(AA30,1)</f>
        <v>585.1</v>
      </c>
      <c r="S30" s="704"/>
      <c r="T30" s="704"/>
      <c r="U30" s="704"/>
      <c r="V30" s="54" t="s">
        <v>16</v>
      </c>
      <c r="Y30" s="659" t="s">
        <v>186</v>
      </c>
      <c r="Z30" s="660"/>
      <c r="AA30" s="700">
        <v>0</v>
      </c>
      <c r="AB30" s="701"/>
      <c r="AC30" s="701"/>
      <c r="AD30" s="701"/>
      <c r="AE30" s="701"/>
      <c r="AF30" s="54" t="s">
        <v>13</v>
      </c>
      <c r="AL30" s="677">
        <v>585.1</v>
      </c>
      <c r="AM30" s="678"/>
      <c r="AN30" s="678"/>
      <c r="AO30" s="678"/>
      <c r="AP30" s="62" t="s">
        <v>13</v>
      </c>
      <c r="AS30" s="696"/>
      <c r="AT30" s="693"/>
      <c r="AU30" s="693"/>
      <c r="AV30" s="694"/>
      <c r="AW30" s="503"/>
    </row>
    <row r="31" spans="2:49" ht="27" customHeight="1" thickTop="1" thickBot="1" x14ac:dyDescent="0.2">
      <c r="B31" s="631" t="s">
        <v>226</v>
      </c>
      <c r="C31" s="632"/>
      <c r="D31" s="655">
        <v>3018.2</v>
      </c>
      <c r="E31" s="655"/>
      <c r="F31" s="655"/>
      <c r="G31" s="212" t="s">
        <v>198</v>
      </c>
      <c r="H31" s="644">
        <f>+AS24</f>
        <v>585.1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70" zoomScaleNormal="70" workbookViewId="0">
      <selection activeCell="H31" sqref="H31:I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xml:space="preserve"> キオクシア株式会社 横浜テクノロジーキャンパス 　横浜分室</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7.5</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2.9</v>
      </c>
      <c r="E24" s="655"/>
      <c r="F24" s="655"/>
      <c r="G24" s="212" t="s">
        <v>198</v>
      </c>
      <c r="H24" s="644">
        <f>+F12</f>
        <v>7.5</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7.5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7.5</v>
      </c>
      <c r="Q27" s="704"/>
      <c r="R27" s="704"/>
      <c r="S27" s="704"/>
      <c r="T27" s="54" t="s">
        <v>38</v>
      </c>
      <c r="U27" s="74"/>
      <c r="V27" s="74"/>
      <c r="Y27" s="72" t="s">
        <v>39</v>
      </c>
      <c r="Z27" s="75"/>
      <c r="AH27" s="63"/>
      <c r="AI27" s="63"/>
      <c r="AJ27" s="63"/>
      <c r="AK27" s="63"/>
      <c r="AL27" s="674">
        <f>+AH18+P27</f>
        <v>7.5</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7.5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2.9</v>
      </c>
      <c r="E29" s="655"/>
      <c r="F29" s="655"/>
      <c r="G29" s="212" t="s">
        <v>198</v>
      </c>
      <c r="H29" s="644">
        <f>+AL27</f>
        <v>7.5</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2.9</v>
      </c>
      <c r="E30" s="655"/>
      <c r="F30" s="655"/>
      <c r="G30" s="212" t="s">
        <v>198</v>
      </c>
      <c r="H30" s="644">
        <f>+AL30</f>
        <v>7.5</v>
      </c>
      <c r="I30" s="645"/>
      <c r="J30" s="212" t="s">
        <v>198</v>
      </c>
      <c r="M30" s="653"/>
      <c r="P30" s="66"/>
      <c r="R30" s="658">
        <f>+ROUND(AA28,1)+ROUND(AA29,1)+ROUND(AA30,1)</f>
        <v>7.5</v>
      </c>
      <c r="S30" s="704"/>
      <c r="T30" s="704"/>
      <c r="U30" s="704"/>
      <c r="V30" s="54" t="s">
        <v>16</v>
      </c>
      <c r="Y30" s="659" t="s">
        <v>186</v>
      </c>
      <c r="Z30" s="660"/>
      <c r="AA30" s="700">
        <v>0</v>
      </c>
      <c r="AB30" s="701"/>
      <c r="AC30" s="701"/>
      <c r="AD30" s="701"/>
      <c r="AE30" s="701"/>
      <c r="AF30" s="54" t="s">
        <v>13</v>
      </c>
      <c r="AL30" s="677">
        <v>7.5</v>
      </c>
      <c r="AM30" s="678"/>
      <c r="AN30" s="678"/>
      <c r="AO30" s="678"/>
      <c r="AP30" s="62" t="s">
        <v>13</v>
      </c>
      <c r="AS30" s="696"/>
      <c r="AT30" s="693"/>
      <c r="AU30" s="693"/>
      <c r="AV30" s="694"/>
      <c r="AW30" s="503"/>
    </row>
    <row r="31" spans="2:49" ht="27" customHeight="1" thickTop="1" thickBot="1" x14ac:dyDescent="0.2">
      <c r="B31" s="631" t="s">
        <v>226</v>
      </c>
      <c r="C31" s="632"/>
      <c r="D31" s="655">
        <v>2.9</v>
      </c>
      <c r="E31" s="655"/>
      <c r="F31" s="655"/>
      <c r="G31" s="212" t="s">
        <v>198</v>
      </c>
      <c r="H31" s="644">
        <f>+AS24</f>
        <v>7.5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70" zoomScaleNormal="70" workbookViewId="0">
      <selection activeCell="BA26" sqref="AZ26:BA26"/>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xml:space="preserve"> キオクシア株式会社 横浜テクノロジーキャンパス 　横浜分室</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3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0.4</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0.4</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0.4</v>
      </c>
      <c r="Q27" s="704"/>
      <c r="R27" s="704"/>
      <c r="S27" s="704"/>
      <c r="T27" s="54" t="s">
        <v>38</v>
      </c>
      <c r="U27" s="74"/>
      <c r="V27" s="74"/>
      <c r="Y27" s="72" t="s">
        <v>39</v>
      </c>
      <c r="Z27" s="75"/>
      <c r="AH27" s="63"/>
      <c r="AI27" s="63"/>
      <c r="AJ27" s="63"/>
      <c r="AK27" s="63"/>
      <c r="AL27" s="674">
        <f>+AH18+P27</f>
        <v>0.4</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0.4</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0.4</v>
      </c>
      <c r="I30" s="645"/>
      <c r="J30" s="212" t="s">
        <v>198</v>
      </c>
      <c r="M30" s="653"/>
      <c r="P30" s="66"/>
      <c r="R30" s="658">
        <f>+ROUND(AA28,1)+ROUND(AA29,1)+ROUND(AA30,1)</f>
        <v>0.4</v>
      </c>
      <c r="S30" s="704"/>
      <c r="T30" s="704"/>
      <c r="U30" s="704"/>
      <c r="V30" s="54" t="s">
        <v>16</v>
      </c>
      <c r="Y30" s="659" t="s">
        <v>186</v>
      </c>
      <c r="Z30" s="660"/>
      <c r="AA30" s="700">
        <v>0</v>
      </c>
      <c r="AB30" s="701"/>
      <c r="AC30" s="701"/>
      <c r="AD30" s="701"/>
      <c r="AE30" s="701"/>
      <c r="AF30" s="54" t="s">
        <v>13</v>
      </c>
      <c r="AL30" s="677">
        <v>0.4</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J3" zoomScaleNormal="100" workbookViewId="0">
      <selection activeCell="Z12" sqref="Z12"/>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xml:space="preserve"> キオクシア株式会社 横浜テクノロジーキャンパス 　横浜分室</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3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xml:space="preserve"> キオクシア株式会社 横浜テクノロジーキャンパス 　横浜分室</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xml:space="preserve"> キオクシア株式会社 横浜テクノロジーキャンパス 　横浜分室</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xml:space="preserve"> キオクシア株式会社 横浜テクノロジーキャンパス 　横浜分室</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xml:space="preserve"> キオクシア株式会社 横浜テクノロジーキャンパス 　横浜分室</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55" zoomScaleNormal="55" workbookViewId="0">
      <selection activeCell="AP30" sqref="AP30"/>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xml:space="preserve"> キオクシア株式会社 横浜テクノロジーキャンパス 　横浜分室</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73.8</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15</v>
      </c>
      <c r="E24" s="655"/>
      <c r="F24" s="655"/>
      <c r="G24" s="212" t="s">
        <v>198</v>
      </c>
      <c r="H24" s="644">
        <f>+F12</f>
        <v>73.8</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73.8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73.8</v>
      </c>
      <c r="Q27" s="704"/>
      <c r="R27" s="704"/>
      <c r="S27" s="704"/>
      <c r="T27" s="54" t="s">
        <v>38</v>
      </c>
      <c r="U27" s="74"/>
      <c r="V27" s="74"/>
      <c r="Y27" s="72" t="s">
        <v>39</v>
      </c>
      <c r="Z27" s="75"/>
      <c r="AH27" s="63"/>
      <c r="AI27" s="63"/>
      <c r="AJ27" s="63"/>
      <c r="AK27" s="63"/>
      <c r="AL27" s="674">
        <f>+AH18+P27</f>
        <v>73.8</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73.8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15</v>
      </c>
      <c r="E29" s="655"/>
      <c r="F29" s="655"/>
      <c r="G29" s="212" t="s">
        <v>198</v>
      </c>
      <c r="H29" s="644">
        <f>+AL27</f>
        <v>73.8</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2.6</v>
      </c>
      <c r="I30" s="645"/>
      <c r="J30" s="212" t="s">
        <v>198</v>
      </c>
      <c r="M30" s="653"/>
      <c r="P30" s="66"/>
      <c r="R30" s="658">
        <f>+ROUND(AA28,1)+ROUND(AA29,1)+ROUND(AA30,1)</f>
        <v>73.8</v>
      </c>
      <c r="S30" s="704"/>
      <c r="T30" s="704"/>
      <c r="U30" s="704"/>
      <c r="V30" s="54" t="s">
        <v>16</v>
      </c>
      <c r="Y30" s="659" t="s">
        <v>186</v>
      </c>
      <c r="Z30" s="660"/>
      <c r="AA30" s="700">
        <v>0</v>
      </c>
      <c r="AB30" s="701"/>
      <c r="AC30" s="701"/>
      <c r="AD30" s="701"/>
      <c r="AE30" s="701"/>
      <c r="AF30" s="54" t="s">
        <v>13</v>
      </c>
      <c r="AL30" s="677">
        <v>2.6</v>
      </c>
      <c r="AM30" s="678"/>
      <c r="AN30" s="678"/>
      <c r="AO30" s="678"/>
      <c r="AP30" s="62" t="s">
        <v>13</v>
      </c>
      <c r="AS30" s="696"/>
      <c r="AT30" s="693"/>
      <c r="AU30" s="693"/>
      <c r="AV30" s="694"/>
      <c r="AW30" s="503"/>
    </row>
    <row r="31" spans="2:49" ht="27" customHeight="1" thickTop="1" thickBot="1" x14ac:dyDescent="0.2">
      <c r="B31" s="631" t="s">
        <v>226</v>
      </c>
      <c r="C31" s="632"/>
      <c r="D31" s="655">
        <v>15</v>
      </c>
      <c r="E31" s="655"/>
      <c r="F31" s="655"/>
      <c r="G31" s="212" t="s">
        <v>198</v>
      </c>
      <c r="H31" s="644">
        <f>+AS24</f>
        <v>73.8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70" zoomScaleNormal="70" workbookViewId="0">
      <selection activeCell="AB25" sqref="AB25"/>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xml:space="preserve"> キオクシア株式会社 横浜テクノロジーキャンパス 　横浜分室</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0.1</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0.1</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0.1</v>
      </c>
      <c r="Q27" s="704"/>
      <c r="R27" s="704"/>
      <c r="S27" s="704"/>
      <c r="T27" s="54" t="s">
        <v>38</v>
      </c>
      <c r="U27" s="74"/>
      <c r="V27" s="74"/>
      <c r="Y27" s="72" t="s">
        <v>39</v>
      </c>
      <c r="Z27" s="75"/>
      <c r="AH27" s="63"/>
      <c r="AI27" s="63"/>
      <c r="AJ27" s="63"/>
      <c r="AK27" s="63"/>
      <c r="AL27" s="674">
        <f>+AH18+P27</f>
        <v>0.1</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0.1</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0.1</v>
      </c>
      <c r="I30" s="645"/>
      <c r="J30" s="212" t="s">
        <v>198</v>
      </c>
      <c r="M30" s="653"/>
      <c r="P30" s="66"/>
      <c r="R30" s="658">
        <f>+ROUND(AA28,1)+ROUND(AA29,1)+ROUND(AA30,1)</f>
        <v>0.1</v>
      </c>
      <c r="S30" s="704"/>
      <c r="T30" s="704"/>
      <c r="U30" s="704"/>
      <c r="V30" s="54" t="s">
        <v>16</v>
      </c>
      <c r="Y30" s="659" t="s">
        <v>186</v>
      </c>
      <c r="Z30" s="660"/>
      <c r="AA30" s="700">
        <v>0</v>
      </c>
      <c r="AB30" s="701"/>
      <c r="AC30" s="701"/>
      <c r="AD30" s="701"/>
      <c r="AE30" s="701"/>
      <c r="AF30" s="54" t="s">
        <v>13</v>
      </c>
      <c r="AL30" s="677">
        <v>0.1</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xml:space="preserve"> キオクシア株式会社 横浜テクノロジーキャンパス 　横浜分室</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xml:space="preserve"> キオクシア株式会社 横浜テクノロジーキャンパス 　横浜分室</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xml:space="preserve"> キオクシア株式会社 横浜テクノロジーキャンパス 　横浜分室</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xml:space="preserve"> キオクシア株式会社 横浜テクノロジーキャンパス 　横浜分室</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E18" sqref="E18"/>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xml:space="preserve"> キオクシア株式会社 横浜テクノロジーキャンパス 　横浜分室</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 xml:space="preserve"> キオクシア株式会社 横浜テクノロジーキャンパス 　横浜分室</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55" zoomScaleNormal="55" workbookViewId="0">
      <selection activeCell="T18" sqref="T18"/>
    </sheetView>
  </sheetViews>
  <sheetFormatPr defaultColWidth="9" defaultRowHeight="11.25" x14ac:dyDescent="0.15"/>
  <cols>
    <col min="1" max="1" width="2.5" style="11" customWidth="1"/>
    <col min="2" max="3" width="3.875" style="11" customWidth="1"/>
    <col min="4" max="4" width="4.5" style="11" customWidth="1"/>
    <col min="5" max="5" width="3.875" style="11" customWidth="1"/>
    <col min="6" max="6" width="40.875" style="11" customWidth="1"/>
    <col min="7" max="7" width="9.875" style="11" customWidth="1"/>
    <col min="8" max="8" width="10.375" style="11" customWidth="1"/>
    <col min="9" max="26" width="9.875" style="11" customWidth="1"/>
    <col min="27" max="27" width="11.8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 xml:space="preserve"> キオクシア株式会社 横浜テクノロジーキャンパス 　横浜分室</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9.1"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0.1</v>
      </c>
      <c r="I9" s="393">
        <f>IF(OR(ｳ.廃油!D24&gt;0,ｳ.廃油!D24&lt;0),ｳ.廃油!D24,IF(I$19&gt;0,"0",0))</f>
        <v>0.4</v>
      </c>
      <c r="J9" s="393">
        <f>IF(OR(ｴ.廃酸!$D24&gt;0,ｴ.廃酸!$D24&lt;0),ｴ.廃酸!D24,IF(J$19&gt;0,"0",0))</f>
        <v>50.9</v>
      </c>
      <c r="K9" s="393">
        <f>IF(OR(ｵ.廃ｱﾙｶﾘ!$D24&gt;0,ｵ.廃ｱﾙｶﾘ!$D24&lt;0),ｵ.廃ｱﾙｶﾘ!D24,IF(K$19&gt;0,"0",0))</f>
        <v>3018.2</v>
      </c>
      <c r="L9" s="393">
        <f>IF(OR(ｶ.廃ﾌﾟﾗ類!D24&gt;0,ｶ.廃ﾌﾟﾗ類!D24&lt;0),ｶ.廃ﾌﾟﾗ類!D24,IF(L$19&gt;0,"0",0))</f>
        <v>2.9</v>
      </c>
      <c r="M9" s="393" t="str">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15</v>
      </c>
      <c r="T9" s="393" t="str">
        <f>IF(OR(ｾ.ｶﾞﾗｽ･ｺﾝｸﾘ･陶磁器くず!D24&gt;0,ｾ.ｶﾞﾗｽ･ｺﾝｸﾘ･陶磁器くず!D24&lt;0),ｾ.ｶﾞﾗｽ･ｺﾝｸﾘ･陶磁器くず!D24,IF(T$19&gt;0,"0",0))</f>
        <v>0</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3087.5</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t="str">
        <f>IF(OR(ｳ.廃油!D25&gt;0,ｳ.廃油!D25&lt;0),ｳ.廃油!D25,IF(I$19&gt;0,"0",0))</f>
        <v>0</v>
      </c>
      <c r="J10" s="396" t="str">
        <f>IF(OR(ｴ.廃酸!$D25&gt;0,ｴ.廃酸!$D25&lt;0),ｴ.廃酸!D25,IF(J$19&gt;0,"0",0))</f>
        <v>0</v>
      </c>
      <c r="K10" s="396" t="str">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t="str">
        <f>IF(OR(ｳ.廃油!D26&gt;0,ｳ.廃油!D26&lt;0),ｳ.廃油!D26,IF(I$19&gt;0,"0",0))</f>
        <v>0</v>
      </c>
      <c r="J11" s="399" t="str">
        <f>IF(OR(ｴ.廃酸!$D26&gt;0,ｴ.廃酸!$D26&lt;0),ｴ.廃酸!D26,IF(J$19&gt;0,"0",0))</f>
        <v>0</v>
      </c>
      <c r="K11" s="399" t="str">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t="str">
        <f>IF(OR(ｳ.廃油!D27&gt;0,ｳ.廃油!D27&lt;0),ｳ.廃油!D27,IF(I$19&gt;0,"0",0))</f>
        <v>0</v>
      </c>
      <c r="J12" s="399" t="str">
        <f>IF(OR(ｴ.廃酸!$D27&gt;0,ｴ.廃酸!$D27&lt;0),ｴ.廃酸!D27,IF(J$19&gt;0,"0",0))</f>
        <v>0</v>
      </c>
      <c r="K12" s="399" t="str">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t="str">
        <f>IF(OR(ｳ.廃油!D28&gt;0,ｳ.廃油!D28&lt;0),ｳ.廃油!D28,IF(I$19&gt;0,"0",0))</f>
        <v>0</v>
      </c>
      <c r="J13" s="399" t="str">
        <f>IF(OR(ｴ.廃酸!$D28&gt;0,ｴ.廃酸!$D28&lt;0),ｴ.廃酸!D28,IF(J$19&gt;0,"0",0))</f>
        <v>0</v>
      </c>
      <c r="K13" s="399" t="str">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0.1</v>
      </c>
      <c r="I14" s="399">
        <f>IF(OR(ｳ.廃油!D29&gt;0,ｳ.廃油!D29&lt;0),ｳ.廃油!D29,IF(I$19&gt;0,"0",0))</f>
        <v>0.4</v>
      </c>
      <c r="J14" s="399">
        <f>IF(OR(ｴ.廃酸!$D29&gt;0,ｴ.廃酸!$D29&lt;0),ｴ.廃酸!D29,IF(J$19&gt;0,"0",0))</f>
        <v>50.9</v>
      </c>
      <c r="K14" s="399">
        <f>IF(OR(ｵ.廃ｱﾙｶﾘ!$D29&gt;0,ｵ.廃ｱﾙｶﾘ!$D29&lt;0),ｵ.廃ｱﾙｶﾘ!D29,IF(K$19&gt;0,"0",0))</f>
        <v>3018.2</v>
      </c>
      <c r="L14" s="399">
        <f>IF(OR(ｶ.廃ﾌﾟﾗ類!D29&gt;0,ｶ.廃ﾌﾟﾗ類!D29&lt;0),ｶ.廃ﾌﾟﾗ類!D29,IF(L$19&gt;0,"0",0))</f>
        <v>2.9</v>
      </c>
      <c r="M14" s="399" t="str">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15</v>
      </c>
      <c r="T14" s="399" t="str">
        <f>IF(OR(ｾ.ｶﾞﾗｽ･ｺﾝｸﾘ･陶磁器くず!D29&gt;0,ｾ.ｶﾞﾗｽ･ｺﾝｸﾘ･陶磁器くず!D29&lt;0),ｾ.ｶﾞﾗｽ･ｺﾝｸﾘ･陶磁器くず!D29,IF(T$19&gt;0,"0",0))</f>
        <v>0</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3087.5</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0.1</v>
      </c>
      <c r="I15" s="399">
        <f>IF(OR(ｳ.廃油!D30&gt;0,ｳ.廃油!D30&lt;0),ｳ.廃油!D30,IF(I$19&gt;0,"0",0))</f>
        <v>0.4</v>
      </c>
      <c r="J15" s="399">
        <f>IF(OR(ｴ.廃酸!$D30&gt;0,ｴ.廃酸!$D30&lt;0),ｴ.廃酸!D30,IF(J$19&gt;0,"0",0))</f>
        <v>50.9</v>
      </c>
      <c r="K15" s="399">
        <f>IF(OR(ｵ.廃ｱﾙｶﾘ!$D30&gt;0,ｵ.廃ｱﾙｶﾘ!$D30&lt;0),ｵ.廃ｱﾙｶﾘ!D30,IF(K$19&gt;0,"0",0))</f>
        <v>3018.2</v>
      </c>
      <c r="L15" s="399">
        <f>IF(OR(ｶ.廃ﾌﾟﾗ類!D30&gt;0,ｶ.廃ﾌﾟﾗ類!D30&lt;0),ｶ.廃ﾌﾟﾗ類!D30,IF(L$19&gt;0,"0",0))</f>
        <v>2.9</v>
      </c>
      <c r="M15" s="399" t="str">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f t="shared" si="0"/>
        <v>3072.5</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0.1</v>
      </c>
      <c r="I16" s="399">
        <f>IF(OR(ｳ.廃油!D31&gt;0,ｳ.廃油!D31&lt;0),ｳ.廃油!D31,IF(I$19&gt;0,"0",0))</f>
        <v>0.4</v>
      </c>
      <c r="J16" s="399">
        <f>IF(OR(ｴ.廃酸!$D31&gt;0,ｴ.廃酸!$D31&lt;0),ｴ.廃酸!D31,IF(J$19&gt;0,"0",0))</f>
        <v>50.9</v>
      </c>
      <c r="K16" s="399">
        <f>IF(OR(ｵ.廃ｱﾙｶﾘ!$D31&gt;0,ｵ.廃ｱﾙｶﾘ!$D31&lt;0),ｵ.廃ｱﾙｶﾘ!D31,IF(K$19&gt;0,"0",0))</f>
        <v>3018.2</v>
      </c>
      <c r="L16" s="399">
        <f>IF(OR(ｶ.廃ﾌﾟﾗ類!D31&gt;0,ｶ.廃ﾌﾟﾗ類!D31&lt;0),ｶ.廃ﾌﾟﾗ類!D31,IF(L$19&gt;0,"0",0))</f>
        <v>2.9</v>
      </c>
      <c r="M16" s="399" t="str">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15</v>
      </c>
      <c r="T16" s="399" t="str">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3087.5</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t="str">
        <f>IF(OR(ｳ.廃油!D32&gt;0,ｳ.廃油!D32&lt;0),ｳ.廃油!D32,IF(I$19&gt;0,"0",0))</f>
        <v>0</v>
      </c>
      <c r="J17" s="399" t="str">
        <f>IF(OR(ｴ.廃酸!$D32&gt;0,ｴ.廃酸!$D32&lt;0),ｴ.廃酸!D32,IF(J$19&gt;0,"0",0))</f>
        <v>0</v>
      </c>
      <c r="K17" s="399" t="str">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t="str">
        <f>IF(OR(ｳ.廃油!D33&gt;0,ｳ.廃油!D33&lt;0),ｳ.廃油!D33,IF(I$19&gt;0,"0",0))</f>
        <v>0</v>
      </c>
      <c r="J18" s="402" t="str">
        <f>IF(OR(ｴ.廃酸!$D33&gt;0,ｴ.廃酸!$D33&lt;0),ｴ.廃酸!D33,IF(J$19&gt;0,"0",0))</f>
        <v>0</v>
      </c>
      <c r="K18" s="402" t="str">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0.2</v>
      </c>
      <c r="I19" s="405">
        <f t="shared" si="1"/>
        <v>0.3</v>
      </c>
      <c r="J19" s="405">
        <f t="shared" si="1"/>
        <v>170.5</v>
      </c>
      <c r="K19" s="405">
        <f t="shared" si="1"/>
        <v>585.1</v>
      </c>
      <c r="L19" s="405">
        <f t="shared" si="1"/>
        <v>7.5</v>
      </c>
      <c r="M19" s="405">
        <f t="shared" si="1"/>
        <v>0.4</v>
      </c>
      <c r="N19" s="405">
        <f t="shared" si="1"/>
        <v>0</v>
      </c>
      <c r="O19" s="405">
        <f t="shared" si="1"/>
        <v>0</v>
      </c>
      <c r="P19" s="405">
        <f t="shared" si="1"/>
        <v>0</v>
      </c>
      <c r="Q19" s="405">
        <f t="shared" si="1"/>
        <v>0</v>
      </c>
      <c r="R19" s="405">
        <f t="shared" si="1"/>
        <v>0</v>
      </c>
      <c r="S19" s="405">
        <f t="shared" si="1"/>
        <v>73.8</v>
      </c>
      <c r="T19" s="405">
        <f t="shared" si="1"/>
        <v>0.1</v>
      </c>
      <c r="U19" s="405">
        <f t="shared" si="1"/>
        <v>0</v>
      </c>
      <c r="V19" s="405">
        <f t="shared" si="1"/>
        <v>0</v>
      </c>
      <c r="W19" s="405">
        <f t="shared" si="1"/>
        <v>0</v>
      </c>
      <c r="X19" s="405">
        <f t="shared" si="1"/>
        <v>0</v>
      </c>
      <c r="Y19" s="405">
        <f t="shared" si="1"/>
        <v>0</v>
      </c>
      <c r="Z19" s="406">
        <f t="shared" si="1"/>
        <v>0</v>
      </c>
      <c r="AA19" s="407">
        <f t="shared" ref="AA19:AA25" si="2">SUM(G19:Z19)</f>
        <v>837.9</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6"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0.2</v>
      </c>
      <c r="I37" s="441">
        <f t="shared" si="8"/>
        <v>0.3</v>
      </c>
      <c r="J37" s="441">
        <f t="shared" si="8"/>
        <v>170.5</v>
      </c>
      <c r="K37" s="441">
        <f t="shared" si="8"/>
        <v>585.1</v>
      </c>
      <c r="L37" s="441">
        <f t="shared" si="8"/>
        <v>7.5</v>
      </c>
      <c r="M37" s="441">
        <f t="shared" si="8"/>
        <v>0.4</v>
      </c>
      <c r="N37" s="441">
        <f t="shared" si="8"/>
        <v>0</v>
      </c>
      <c r="O37" s="441">
        <f t="shared" si="8"/>
        <v>0</v>
      </c>
      <c r="P37" s="441">
        <f t="shared" si="8"/>
        <v>0</v>
      </c>
      <c r="Q37" s="441">
        <f t="shared" si="8"/>
        <v>0</v>
      </c>
      <c r="R37" s="441">
        <f t="shared" si="8"/>
        <v>0</v>
      </c>
      <c r="S37" s="441">
        <f t="shared" si="8"/>
        <v>73.8</v>
      </c>
      <c r="T37" s="441">
        <f t="shared" si="8"/>
        <v>0.1</v>
      </c>
      <c r="U37" s="441">
        <f t="shared" si="8"/>
        <v>0</v>
      </c>
      <c r="V37" s="441">
        <f t="shared" si="8"/>
        <v>0</v>
      </c>
      <c r="W37" s="441">
        <f t="shared" si="8"/>
        <v>0</v>
      </c>
      <c r="X37" s="441">
        <f t="shared" si="8"/>
        <v>0</v>
      </c>
      <c r="Y37" s="441">
        <f t="shared" si="8"/>
        <v>0</v>
      </c>
      <c r="Z37" s="442">
        <f t="shared" si="8"/>
        <v>0</v>
      </c>
      <c r="AA37" s="443">
        <f t="shared" si="4"/>
        <v>837.9</v>
      </c>
    </row>
    <row r="38" spans="2:27" ht="24" customHeight="1" x14ac:dyDescent="0.15">
      <c r="B38" s="182"/>
      <c r="C38" s="782"/>
      <c r="D38" s="225"/>
      <c r="E38" s="223" t="s">
        <v>262</v>
      </c>
      <c r="F38" s="469"/>
      <c r="G38" s="432">
        <f t="shared" ref="G38:Z38" si="9">SUM(G39:G41)</f>
        <v>0</v>
      </c>
      <c r="H38" s="432">
        <f t="shared" si="9"/>
        <v>0.2</v>
      </c>
      <c r="I38" s="432">
        <f t="shared" si="9"/>
        <v>0.3</v>
      </c>
      <c r="J38" s="432">
        <f t="shared" si="9"/>
        <v>170.5</v>
      </c>
      <c r="K38" s="432">
        <f t="shared" si="9"/>
        <v>585.1</v>
      </c>
      <c r="L38" s="432">
        <f t="shared" si="9"/>
        <v>7.5</v>
      </c>
      <c r="M38" s="432">
        <f t="shared" si="9"/>
        <v>0.4</v>
      </c>
      <c r="N38" s="432">
        <f t="shared" si="9"/>
        <v>0</v>
      </c>
      <c r="O38" s="432">
        <f t="shared" si="9"/>
        <v>0</v>
      </c>
      <c r="P38" s="432">
        <f t="shared" si="9"/>
        <v>0</v>
      </c>
      <c r="Q38" s="432">
        <f t="shared" si="9"/>
        <v>0</v>
      </c>
      <c r="R38" s="432">
        <f t="shared" si="9"/>
        <v>0</v>
      </c>
      <c r="S38" s="432">
        <f t="shared" si="9"/>
        <v>73.8</v>
      </c>
      <c r="T38" s="432">
        <f t="shared" si="9"/>
        <v>0.1</v>
      </c>
      <c r="U38" s="432">
        <f t="shared" si="9"/>
        <v>0</v>
      </c>
      <c r="V38" s="432">
        <f t="shared" si="9"/>
        <v>0</v>
      </c>
      <c r="W38" s="432">
        <f t="shared" si="9"/>
        <v>0</v>
      </c>
      <c r="X38" s="432">
        <f t="shared" si="9"/>
        <v>0</v>
      </c>
      <c r="Y38" s="432">
        <f t="shared" si="9"/>
        <v>0</v>
      </c>
      <c r="Z38" s="433">
        <f t="shared" si="9"/>
        <v>0</v>
      </c>
      <c r="AA38" s="434">
        <f t="shared" si="4"/>
        <v>837.9</v>
      </c>
    </row>
    <row r="39" spans="2:27" ht="24" customHeight="1" x14ac:dyDescent="0.15">
      <c r="B39" s="182"/>
      <c r="C39" s="782"/>
      <c r="D39" s="226"/>
      <c r="E39" s="221"/>
      <c r="F39" s="219" t="s">
        <v>235</v>
      </c>
      <c r="G39" s="435">
        <f>+ｱ.燃え殻!$AA$28</f>
        <v>0</v>
      </c>
      <c r="H39" s="435">
        <f>+ｲ.汚泥!$AA$28</f>
        <v>0.2</v>
      </c>
      <c r="I39" s="435">
        <f>+ｳ.廃油!$AA$28</f>
        <v>0.3</v>
      </c>
      <c r="J39" s="435">
        <f>+ｴ.廃酸!$AA$28</f>
        <v>170.5</v>
      </c>
      <c r="K39" s="435">
        <f>+ｵ.廃ｱﾙｶﾘ!$AA$28</f>
        <v>585.1</v>
      </c>
      <c r="L39" s="435">
        <f>+ｶ.廃ﾌﾟﾗ類!$AA$28</f>
        <v>7.5</v>
      </c>
      <c r="M39" s="435">
        <f>+ｷ.紙くず!$AA$28</f>
        <v>0.4</v>
      </c>
      <c r="N39" s="435">
        <f>+ｸ.木くず!$AA$28</f>
        <v>0</v>
      </c>
      <c r="O39" s="435">
        <f>+ｹ.繊維くず!$AA$28</f>
        <v>0</v>
      </c>
      <c r="P39" s="435">
        <f>+ｺ.動植物性残さ!$AA$28</f>
        <v>0</v>
      </c>
      <c r="Q39" s="435">
        <f>+ｻ.動物系固形不要物!$AA$28</f>
        <v>0</v>
      </c>
      <c r="R39" s="435">
        <f>+ｼ.ｺﾞﾑくず!$AA$28</f>
        <v>0</v>
      </c>
      <c r="S39" s="435">
        <f>+ｽ.金属くず!$AA$28</f>
        <v>73.8</v>
      </c>
      <c r="T39" s="435">
        <f>+ｾ.ｶﾞﾗｽ･ｺﾝｸﾘ･陶磁器くず!$AA$28</f>
        <v>0.1</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837.9</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0.2</v>
      </c>
      <c r="I43" s="444">
        <f>+ｳ.廃油!$AL$27</f>
        <v>0.3</v>
      </c>
      <c r="J43" s="444">
        <f>+ｴ.廃酸!$AL$27</f>
        <v>170.5</v>
      </c>
      <c r="K43" s="444">
        <f>+ｵ.廃ｱﾙｶﾘ!$AL$27</f>
        <v>585.1</v>
      </c>
      <c r="L43" s="444">
        <f>+ｶ.廃ﾌﾟﾗ類!$AL$27</f>
        <v>7.5</v>
      </c>
      <c r="M43" s="444">
        <f>+ｷ.紙くず!$AL$27</f>
        <v>0.4</v>
      </c>
      <c r="N43" s="444">
        <f>+ｸ.木くず!$AL$27</f>
        <v>0</v>
      </c>
      <c r="O43" s="444">
        <f>+ｹ.繊維くず!$AL$27</f>
        <v>0</v>
      </c>
      <c r="P43" s="444">
        <f>+ｺ.動植物性残さ!$AL$27</f>
        <v>0</v>
      </c>
      <c r="Q43" s="444">
        <f>+ｻ.動物系固形不要物!$AL$27</f>
        <v>0</v>
      </c>
      <c r="R43" s="444">
        <f>+ｼ.ｺﾞﾑくず!$AL$27</f>
        <v>0</v>
      </c>
      <c r="S43" s="444">
        <f>+ｽ.金属くず!$AL$27</f>
        <v>73.8</v>
      </c>
      <c r="T43" s="444">
        <f>+ｾ.ｶﾞﾗｽ･ｺﾝｸﾘ･陶磁器くず!$AL$27</f>
        <v>0.1</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837.9</v>
      </c>
    </row>
    <row r="44" spans="2:27" ht="24" customHeight="1" x14ac:dyDescent="0.15">
      <c r="B44" s="182"/>
      <c r="C44" s="189"/>
      <c r="D44" s="187" t="s">
        <v>188</v>
      </c>
      <c r="E44" s="764" t="s">
        <v>238</v>
      </c>
      <c r="F44" s="765"/>
      <c r="G44" s="447">
        <f>+ｱ.燃え殻!$AL$30</f>
        <v>0</v>
      </c>
      <c r="H44" s="447">
        <f>+ｲ.汚泥!$AL$30</f>
        <v>0.2</v>
      </c>
      <c r="I44" s="447">
        <f>+ｳ.廃油!$AL$30</f>
        <v>0.3</v>
      </c>
      <c r="J44" s="447">
        <f>+ｴ.廃酸!$AL$30</f>
        <v>170.5</v>
      </c>
      <c r="K44" s="447">
        <f>+ｵ.廃ｱﾙｶﾘ!$AL$30</f>
        <v>585.1</v>
      </c>
      <c r="L44" s="447">
        <f>+ｶ.廃ﾌﾟﾗ類!$AL$30</f>
        <v>7.5</v>
      </c>
      <c r="M44" s="447">
        <f>+ｷ.紙くず!$AL$30</f>
        <v>0.4</v>
      </c>
      <c r="N44" s="447">
        <f>+ｸ.木くず!$AL$30</f>
        <v>0</v>
      </c>
      <c r="O44" s="447">
        <f>+ｹ.繊維くず!$AL$30</f>
        <v>0</v>
      </c>
      <c r="P44" s="447">
        <f>+ｺ.動植物性残さ!$AL$30</f>
        <v>0</v>
      </c>
      <c r="Q44" s="447">
        <f>+ｻ.動物系固形不要物!$AL$30</f>
        <v>0</v>
      </c>
      <c r="R44" s="447">
        <f>+ｼ.ｺﾞﾑくず!$AL$30</f>
        <v>0</v>
      </c>
      <c r="S44" s="447">
        <f>+ｽ.金属くず!$AL$30</f>
        <v>2.6</v>
      </c>
      <c r="T44" s="447">
        <f>+ｾ.ｶﾞﾗｽ･ｺﾝｸﾘ･陶磁器くず!$AL$30</f>
        <v>0.1</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766.7</v>
      </c>
    </row>
    <row r="45" spans="2:27" ht="24" customHeight="1" x14ac:dyDescent="0.15">
      <c r="B45" s="182"/>
      <c r="C45" s="189"/>
      <c r="D45" s="467" t="s">
        <v>190</v>
      </c>
      <c r="E45" s="778" t="s">
        <v>239</v>
      </c>
      <c r="F45" s="779"/>
      <c r="G45" s="450">
        <f>+ｱ.燃え殻!$AS$24</f>
        <v>0</v>
      </c>
      <c r="H45" s="450">
        <f>+ｲ.汚泥!$AS$24</f>
        <v>0.2</v>
      </c>
      <c r="I45" s="450">
        <f>+ｳ.廃油!$AS$24</f>
        <v>0.3</v>
      </c>
      <c r="J45" s="450">
        <f>+ｴ.廃酸!$AS$24</f>
        <v>170.5</v>
      </c>
      <c r="K45" s="450">
        <f>+ｵ.廃ｱﾙｶﾘ!$AS$24</f>
        <v>585.1</v>
      </c>
      <c r="L45" s="450">
        <f>+ｶ.廃ﾌﾟﾗ類!$AS$24</f>
        <v>7.5</v>
      </c>
      <c r="M45" s="450">
        <f>+ｷ.紙くず!$AS$24</f>
        <v>0.4</v>
      </c>
      <c r="N45" s="450">
        <f>+ｸ.木くず!$AS$24</f>
        <v>0</v>
      </c>
      <c r="O45" s="450">
        <f>+ｹ.繊維くず!$AS$24</f>
        <v>0</v>
      </c>
      <c r="P45" s="450">
        <f>+ｺ.動植物性残さ!$AS$24</f>
        <v>0</v>
      </c>
      <c r="Q45" s="450">
        <f>+ｻ.動物系固形不要物!$AS$24</f>
        <v>0</v>
      </c>
      <c r="R45" s="450">
        <f>+ｼ.ｺﾞﾑくず!$AS$24</f>
        <v>0</v>
      </c>
      <c r="S45" s="450">
        <f>+ｽ.金属くず!$AS$24</f>
        <v>73.8</v>
      </c>
      <c r="T45" s="450">
        <f>+ｾ.ｶﾞﾗｽ･ｺﾝｸﾘ･陶磁器くず!$AS$24</f>
        <v>0.1</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837.9</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8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20.100000000000001"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0.30000000000000004</v>
      </c>
      <c r="I55" s="506">
        <f t="shared" si="10"/>
        <v>0.7</v>
      </c>
      <c r="J55" s="506">
        <f t="shared" si="10"/>
        <v>221.4</v>
      </c>
      <c r="K55" s="506">
        <f t="shared" si="10"/>
        <v>3603.2999999999997</v>
      </c>
      <c r="L55" s="506">
        <f t="shared" si="10"/>
        <v>10.4</v>
      </c>
      <c r="M55" s="506">
        <f t="shared" si="10"/>
        <v>0.4</v>
      </c>
      <c r="N55" s="506">
        <f t="shared" si="10"/>
        <v>0</v>
      </c>
      <c r="O55" s="506">
        <f t="shared" si="10"/>
        <v>0</v>
      </c>
      <c r="P55" s="506">
        <f t="shared" si="10"/>
        <v>0</v>
      </c>
      <c r="Q55" s="506">
        <f t="shared" si="10"/>
        <v>0</v>
      </c>
      <c r="R55" s="506">
        <f t="shared" si="10"/>
        <v>0</v>
      </c>
      <c r="S55" s="506">
        <f t="shared" si="10"/>
        <v>88.8</v>
      </c>
      <c r="T55" s="506">
        <f t="shared" si="10"/>
        <v>0.1</v>
      </c>
      <c r="U55" s="506">
        <f t="shared" si="10"/>
        <v>0</v>
      </c>
      <c r="V55" s="506">
        <f t="shared" si="10"/>
        <v>0</v>
      </c>
      <c r="W55" s="506">
        <f t="shared" si="10"/>
        <v>0</v>
      </c>
      <c r="X55" s="506">
        <f t="shared" si="10"/>
        <v>0</v>
      </c>
      <c r="Y55" s="506">
        <f t="shared" si="10"/>
        <v>0</v>
      </c>
      <c r="Z55" s="506">
        <f t="shared" si="10"/>
        <v>0</v>
      </c>
      <c r="AA55" s="507">
        <f>+AA9+AA19+AA20</f>
        <v>3925.4</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25"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875" style="236" customWidth="1"/>
    <col min="7" max="7" width="6.875" style="236" customWidth="1"/>
    <col min="8" max="8" width="13.875" style="236" customWidth="1"/>
    <col min="9" max="9" width="5.875" style="236" customWidth="1"/>
    <col min="10" max="10" width="3.875" style="236" customWidth="1"/>
    <col min="11" max="11" width="10.875" style="236" customWidth="1"/>
    <col min="12" max="12" width="6.875" style="236" customWidth="1"/>
    <col min="13" max="13" width="7.875" style="236" customWidth="1"/>
    <col min="14" max="14" width="6.875" style="236" customWidth="1"/>
    <col min="15" max="15" width="7.875" style="236" customWidth="1"/>
    <col min="16" max="16" width="2.125" style="44" customWidth="1"/>
    <col min="17" max="24" width="9" style="46"/>
    <col min="25" max="16384" width="9" style="44"/>
  </cols>
  <sheetData>
    <row r="1" spans="1:16" ht="16.350000000000001" customHeight="1" x14ac:dyDescent="0.15">
      <c r="C1" s="84" t="s">
        <v>272</v>
      </c>
    </row>
    <row r="2" spans="1:16" ht="16.350000000000001" customHeight="1" x14ac:dyDescent="0.15">
      <c r="C2" s="84"/>
    </row>
    <row r="3" spans="1:16" ht="14.1"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3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6年   6月  24日</v>
      </c>
      <c r="M11" s="865"/>
      <c r="N11" s="865"/>
      <c r="O11" s="866"/>
    </row>
    <row r="12" spans="1:16" ht="13.3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東京都港区芝浦三丁目1番21号</v>
      </c>
      <c r="K16" s="853"/>
      <c r="L16" s="854"/>
      <c r="M16" s="854"/>
      <c r="N16" s="854"/>
      <c r="O16" s="855"/>
    </row>
    <row r="17" spans="1:48" ht="26.25" customHeight="1" x14ac:dyDescent="0.15">
      <c r="C17" s="249"/>
      <c r="D17" s="250"/>
      <c r="E17" s="250"/>
      <c r="F17" s="250"/>
      <c r="G17" s="250"/>
      <c r="H17" s="254" t="s">
        <v>7</v>
      </c>
      <c r="I17" s="254"/>
      <c r="J17" s="853" t="str">
        <f>+表紙!J40</f>
        <v>キオクシア株式会社
代表取締役社長　早坂　伸夫</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（０３）６４７８－２５００</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 xml:space="preserve"> キオクシア株式会社 横浜テクノロジーキャンパス 　横浜分室</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7040</v>
      </c>
      <c r="N25" s="839"/>
      <c r="O25" s="840"/>
    </row>
    <row r="26" spans="1:48" ht="18" customHeight="1" x14ac:dyDescent="0.15">
      <c r="C26" s="819" t="s">
        <v>11</v>
      </c>
      <c r="D26" s="820"/>
      <c r="E26" s="821"/>
      <c r="F26" s="813" t="str">
        <f>+表紙!F49</f>
        <v xml:space="preserve"> 横浜市磯子区新杉田町８番地　株式会社東芝　横浜事業所内</v>
      </c>
      <c r="G26" s="814"/>
      <c r="H26" s="814"/>
      <c r="I26" s="814"/>
      <c r="J26" s="814"/>
      <c r="K26" s="814"/>
      <c r="L26" s="139" t="s">
        <v>172</v>
      </c>
      <c r="M26" s="259"/>
      <c r="N26" s="817" t="str">
        <f>IF(+表紙!N49="","",+表紙!N49)</f>
        <v>045-394-7238</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Ｅ28－電子部品・デバイス・電子回路製造業</v>
      </c>
      <c r="G29" s="842"/>
      <c r="H29" s="842"/>
      <c r="I29" s="842"/>
      <c r="J29" s="370" t="s">
        <v>47</v>
      </c>
      <c r="K29" s="370"/>
      <c r="L29" s="843" t="str">
        <f>+表紙!L52</f>
        <v>記録メディア製造業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230</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3087.5</v>
      </c>
      <c r="I40" s="293" t="s">
        <v>4</v>
      </c>
      <c r="J40" s="594" t="s">
        <v>324</v>
      </c>
      <c r="K40" s="595"/>
      <c r="L40" s="596"/>
      <c r="M40" s="797">
        <f>+表紙!M63</f>
        <v>3087.5</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3072.5</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3087.5</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2.1"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8">
        <v>3</v>
      </c>
      <c r="D54" s="577" t="s">
        <v>442</v>
      </c>
      <c r="E54" s="577"/>
      <c r="F54" s="577"/>
      <c r="G54" s="577"/>
      <c r="H54" s="577"/>
      <c r="I54" s="577"/>
      <c r="J54" s="577"/>
      <c r="K54" s="577"/>
      <c r="L54" s="577"/>
      <c r="M54" s="577"/>
      <c r="N54" s="577"/>
      <c r="O54" s="578"/>
    </row>
    <row r="55" spans="1:48" ht="28.3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3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35" customHeight="1" x14ac:dyDescent="0.15">
      <c r="A68" s="44"/>
      <c r="B68" s="44"/>
      <c r="C68" s="198"/>
      <c r="D68" s="199" t="s">
        <v>310</v>
      </c>
      <c r="E68" s="577" t="s">
        <v>408</v>
      </c>
      <c r="F68" s="577"/>
      <c r="G68" s="577"/>
      <c r="H68" s="577"/>
      <c r="I68" s="577"/>
      <c r="J68" s="577"/>
      <c r="K68" s="577"/>
      <c r="L68" s="577"/>
      <c r="M68" s="577"/>
      <c r="N68" s="577"/>
      <c r="O68" s="578"/>
    </row>
    <row r="69" spans="1:16" ht="28.35" customHeight="1" x14ac:dyDescent="0.15">
      <c r="A69" s="44"/>
      <c r="B69" s="44"/>
      <c r="C69" s="198"/>
      <c r="D69" s="199" t="s">
        <v>311</v>
      </c>
      <c r="E69" s="577" t="s">
        <v>316</v>
      </c>
      <c r="F69" s="577"/>
      <c r="G69" s="577"/>
      <c r="H69" s="577"/>
      <c r="I69" s="577"/>
      <c r="J69" s="577"/>
      <c r="K69" s="577"/>
      <c r="L69" s="577"/>
      <c r="M69" s="577"/>
      <c r="N69" s="577"/>
      <c r="O69" s="578"/>
    </row>
    <row r="70" spans="1:16" ht="28.3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2024-06-25T02:06:01Z</dcterms:modified>
</cp:coreProperties>
</file>