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・教育給付課\100_給付事務\300_市外施設・市外児童\000_庶務\040_市外ホームページ\2025(R7)年度\01_市外給付\20250430\01_R6人勧後単価適用\"/>
    </mc:Choice>
  </mc:AlternateContent>
  <xr:revisionPtr revIDLastSave="0" documentId="13_ncr:1_{F6C3FCA7-E93B-4E14-A0C0-5BF53C5CD520}" xr6:coauthVersionLast="47" xr6:coauthVersionMax="47" xr10:uidLastSave="{00000000-0000-0000-0000-000000000000}"/>
  <bookViews>
    <workbookView xWindow="-120" yWindow="-120" windowWidth="29040" windowHeight="15720" tabRatio="694" activeTab="5" xr2:uid="{00000000-000D-0000-FFFF-FFFF00000000}"/>
  </bookViews>
  <sheets>
    <sheet name="施設情報" sheetId="20" r:id="rId1"/>
    <sheet name="児童情報 " sheetId="21" r:id="rId2"/>
    <sheet name="明細書【幼稚園】" sheetId="22" r:id="rId3"/>
    <sheet name="集計【幼稚園】" sheetId="23" r:id="rId4"/>
    <sheet name="保育単価１【幼稚園】" sheetId="17" r:id="rId5"/>
    <sheet name="保育単価2" sheetId="19" r:id="rId6"/>
  </sheets>
  <definedNames>
    <definedName name="_xlnm._FilterDatabase" localSheetId="4" hidden="1">保育単価１【幼稚園】!$A$2:$AA$274</definedName>
    <definedName name="_xlnm.Print_Area" localSheetId="0">施設情報!$A$1:$I$36</definedName>
    <definedName name="_xlnm.Print_Area" localSheetId="2">明細書【幼稚園】!$A$1:$CK$146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0" l="1"/>
  <c r="E24" i="20" l="1"/>
  <c r="BV26" i="22" l="1"/>
  <c r="BS57" i="22"/>
  <c r="C31" i="23"/>
  <c r="G41" i="23" l="1"/>
  <c r="G42" i="23"/>
  <c r="AY24" i="22"/>
  <c r="BS52" i="22" s="1"/>
  <c r="BB24" i="22" l="1"/>
  <c r="C30" i="23"/>
  <c r="D222" i="17" l="1"/>
  <c r="BC6" i="22"/>
  <c r="D133" i="17" l="1"/>
  <c r="D269" i="17"/>
  <c r="D132" i="17"/>
  <c r="D268" i="17"/>
  <c r="D130" i="17"/>
  <c r="D266" i="17"/>
  <c r="D129" i="17"/>
  <c r="D265" i="17"/>
  <c r="D128" i="17"/>
  <c r="D264" i="17"/>
  <c r="D126" i="17"/>
  <c r="D262" i="17"/>
  <c r="D124" i="17"/>
  <c r="D260" i="17"/>
  <c r="D123" i="17"/>
  <c r="D259" i="17"/>
  <c r="D122" i="17"/>
  <c r="D258" i="17"/>
  <c r="D138" i="17"/>
  <c r="D274" i="17"/>
  <c r="D137" i="17"/>
  <c r="D273" i="17"/>
  <c r="D136" i="17"/>
  <c r="D272" i="17"/>
  <c r="D135" i="17"/>
  <c r="D271" i="17"/>
  <c r="D134" i="17"/>
  <c r="D270" i="17"/>
  <c r="D131" i="17"/>
  <c r="D267" i="17"/>
  <c r="D127" i="17"/>
  <c r="D263" i="17"/>
  <c r="D125" i="17"/>
  <c r="D261" i="17"/>
  <c r="D99" i="17"/>
  <c r="D235" i="17"/>
  <c r="D98" i="17"/>
  <c r="D234" i="17"/>
  <c r="D96" i="17"/>
  <c r="D232" i="17"/>
  <c r="D95" i="17"/>
  <c r="D231" i="17"/>
  <c r="D94" i="17"/>
  <c r="D230" i="17"/>
  <c r="D92" i="17"/>
  <c r="D228" i="17"/>
  <c r="D90" i="17"/>
  <c r="D226" i="17"/>
  <c r="D89" i="17"/>
  <c r="D225" i="17"/>
  <c r="D88" i="17"/>
  <c r="D224" i="17"/>
  <c r="D104" i="17"/>
  <c r="D240" i="17"/>
  <c r="D103" i="17"/>
  <c r="D239" i="17"/>
  <c r="D102" i="17"/>
  <c r="D238" i="17"/>
  <c r="D101" i="17"/>
  <c r="D237" i="17"/>
  <c r="D100" i="17"/>
  <c r="D236" i="17"/>
  <c r="D97" i="17"/>
  <c r="D233" i="17"/>
  <c r="D93" i="17"/>
  <c r="D229" i="17"/>
  <c r="D91" i="17"/>
  <c r="D227" i="17"/>
  <c r="D116" i="17"/>
  <c r="D252" i="17"/>
  <c r="D115" i="17"/>
  <c r="D251" i="17"/>
  <c r="D113" i="17"/>
  <c r="D249" i="17"/>
  <c r="D112" i="17"/>
  <c r="D248" i="17"/>
  <c r="D111" i="17"/>
  <c r="D247" i="17"/>
  <c r="D109" i="17"/>
  <c r="D245" i="17"/>
  <c r="D107" i="17"/>
  <c r="D243" i="17"/>
  <c r="D106" i="17"/>
  <c r="D242" i="17"/>
  <c r="D105" i="17"/>
  <c r="D241" i="17"/>
  <c r="D121" i="17"/>
  <c r="D257" i="17"/>
  <c r="D120" i="17"/>
  <c r="D256" i="17"/>
  <c r="D119" i="17"/>
  <c r="D255" i="17"/>
  <c r="D118" i="17"/>
  <c r="D254" i="17"/>
  <c r="D117" i="17"/>
  <c r="D253" i="17"/>
  <c r="D114" i="17"/>
  <c r="D250" i="17"/>
  <c r="D110" i="17"/>
  <c r="D246" i="17"/>
  <c r="D108" i="17"/>
  <c r="D244" i="17"/>
  <c r="D14" i="17"/>
  <c r="D150" i="17"/>
  <c r="D13" i="17"/>
  <c r="D149" i="17"/>
  <c r="D11" i="17"/>
  <c r="D147" i="17"/>
  <c r="D10" i="17"/>
  <c r="D146" i="17"/>
  <c r="D9" i="17"/>
  <c r="D145" i="17"/>
  <c r="D7" i="17"/>
  <c r="D143" i="17"/>
  <c r="D5" i="17"/>
  <c r="D141" i="17"/>
  <c r="D4" i="17"/>
  <c r="D140" i="17"/>
  <c r="D3" i="17"/>
  <c r="D139" i="17"/>
  <c r="D19" i="17"/>
  <c r="D155" i="17"/>
  <c r="D18" i="17"/>
  <c r="D154" i="17"/>
  <c r="D17" i="17"/>
  <c r="D153" i="17"/>
  <c r="D16" i="17"/>
  <c r="D152" i="17"/>
  <c r="D15" i="17"/>
  <c r="D151" i="17"/>
  <c r="D12" i="17"/>
  <c r="D148" i="17"/>
  <c r="D8" i="17"/>
  <c r="D144" i="17"/>
  <c r="D6" i="17"/>
  <c r="D142" i="17"/>
  <c r="D31" i="17"/>
  <c r="D167" i="17"/>
  <c r="D30" i="17"/>
  <c r="D166" i="17"/>
  <c r="D28" i="17"/>
  <c r="D164" i="17"/>
  <c r="D27" i="17"/>
  <c r="D163" i="17"/>
  <c r="D26" i="17"/>
  <c r="D162" i="17"/>
  <c r="D24" i="17"/>
  <c r="D160" i="17"/>
  <c r="D22" i="17"/>
  <c r="D158" i="17"/>
  <c r="D21" i="17"/>
  <c r="D157" i="17"/>
  <c r="D20" i="17"/>
  <c r="D156" i="17"/>
  <c r="D36" i="17"/>
  <c r="D172" i="17"/>
  <c r="D35" i="17"/>
  <c r="D171" i="17"/>
  <c r="D34" i="17"/>
  <c r="D170" i="17"/>
  <c r="D33" i="17"/>
  <c r="D169" i="17"/>
  <c r="D32" i="17"/>
  <c r="D168" i="17"/>
  <c r="D29" i="17"/>
  <c r="D165" i="17"/>
  <c r="D25" i="17"/>
  <c r="D161" i="17"/>
  <c r="D23" i="17"/>
  <c r="D159" i="17"/>
  <c r="D48" i="17"/>
  <c r="D184" i="17"/>
  <c r="D47" i="17"/>
  <c r="D183" i="17"/>
  <c r="D45" i="17"/>
  <c r="D181" i="17"/>
  <c r="D44" i="17"/>
  <c r="D180" i="17"/>
  <c r="D43" i="17"/>
  <c r="D179" i="17"/>
  <c r="D41" i="17"/>
  <c r="D177" i="17"/>
  <c r="D39" i="17"/>
  <c r="D175" i="17"/>
  <c r="D38" i="17"/>
  <c r="D174" i="17"/>
  <c r="D37" i="17"/>
  <c r="D173" i="17"/>
  <c r="D53" i="17"/>
  <c r="D189" i="17"/>
  <c r="D52" i="17"/>
  <c r="D188" i="17"/>
  <c r="D51" i="17"/>
  <c r="D187" i="17"/>
  <c r="D50" i="17"/>
  <c r="D186" i="17"/>
  <c r="D49" i="17"/>
  <c r="D185" i="17"/>
  <c r="D46" i="17"/>
  <c r="D182" i="17"/>
  <c r="D42" i="17"/>
  <c r="D178" i="17"/>
  <c r="D40" i="17"/>
  <c r="D176" i="17"/>
  <c r="D65" i="17"/>
  <c r="D201" i="17"/>
  <c r="D64" i="17"/>
  <c r="D200" i="17"/>
  <c r="D62" i="17"/>
  <c r="D198" i="17"/>
  <c r="D61" i="17"/>
  <c r="D197" i="17"/>
  <c r="D60" i="17"/>
  <c r="D196" i="17"/>
  <c r="D58" i="17"/>
  <c r="D194" i="17"/>
  <c r="D56" i="17"/>
  <c r="D192" i="17"/>
  <c r="D55" i="17"/>
  <c r="D191" i="17"/>
  <c r="D54" i="17"/>
  <c r="D190" i="17"/>
  <c r="D70" i="17"/>
  <c r="D206" i="17"/>
  <c r="D69" i="17"/>
  <c r="D205" i="17"/>
  <c r="D68" i="17"/>
  <c r="D204" i="17"/>
  <c r="D67" i="17"/>
  <c r="D203" i="17"/>
  <c r="D66" i="17"/>
  <c r="D202" i="17"/>
  <c r="D63" i="17"/>
  <c r="D199" i="17"/>
  <c r="D59" i="17"/>
  <c r="D195" i="17"/>
  <c r="D57" i="17"/>
  <c r="D193" i="17"/>
  <c r="D82" i="17"/>
  <c r="D218" i="17"/>
  <c r="D81" i="17"/>
  <c r="D217" i="17"/>
  <c r="D79" i="17"/>
  <c r="D215" i="17"/>
  <c r="D78" i="17"/>
  <c r="D214" i="17"/>
  <c r="D77" i="17"/>
  <c r="D213" i="17"/>
  <c r="D75" i="17"/>
  <c r="D211" i="17"/>
  <c r="D73" i="17"/>
  <c r="D209" i="17"/>
  <c r="D72" i="17"/>
  <c r="D208" i="17"/>
  <c r="D71" i="17"/>
  <c r="D207" i="17"/>
  <c r="D87" i="17"/>
  <c r="D223" i="17"/>
  <c r="D86" i="17"/>
  <c r="D85" i="17"/>
  <c r="D221" i="17"/>
  <c r="D84" i="17"/>
  <c r="D220" i="17"/>
  <c r="D83" i="17"/>
  <c r="D219" i="17"/>
  <c r="D80" i="17"/>
  <c r="D216" i="17"/>
  <c r="D76" i="17"/>
  <c r="D212" i="17"/>
  <c r="D74" i="17"/>
  <c r="D210" i="17"/>
  <c r="AA18" i="20" l="1"/>
  <c r="BA26" i="22" l="1"/>
  <c r="BC15" i="22" l="1"/>
  <c r="C29" i="23"/>
  <c r="G40" i="23" l="1"/>
  <c r="BS47" i="22"/>
  <c r="C28" i="23"/>
  <c r="AM141" i="22" l="1"/>
  <c r="BV116" i="22" s="1"/>
  <c r="AB92" i="22"/>
  <c r="AB87" i="22"/>
  <c r="AB82" i="22"/>
  <c r="AB77" i="22"/>
  <c r="AB72" i="22"/>
  <c r="AB64" i="22"/>
  <c r="V62" i="22"/>
  <c r="AB57" i="22"/>
  <c r="AB52" i="22"/>
  <c r="V52" i="22"/>
  <c r="AB47" i="22"/>
  <c r="BS42" i="22"/>
  <c r="AB42" i="22"/>
  <c r="BS37" i="22"/>
  <c r="AB69" i="22"/>
  <c r="AI26" i="22"/>
  <c r="W26" i="22"/>
  <c r="J26" i="22"/>
  <c r="BS32" i="22" s="1"/>
  <c r="AK24" i="22"/>
  <c r="Y24" i="22"/>
  <c r="BY21" i="22"/>
  <c r="BC21" i="22"/>
  <c r="AE20" i="22"/>
  <c r="J19" i="22"/>
  <c r="AE17" i="22"/>
  <c r="J16" i="22"/>
  <c r="AI12" i="22"/>
  <c r="O12" i="22"/>
  <c r="BC8" i="22"/>
  <c r="O8" i="22"/>
  <c r="O6" i="22"/>
  <c r="CD2" i="22"/>
  <c r="BR2" i="22"/>
  <c r="I24" i="21"/>
  <c r="C20" i="23"/>
  <c r="C17" i="23"/>
  <c r="C7" i="23"/>
  <c r="C16" i="23"/>
  <c r="C26" i="23"/>
  <c r="C19" i="23"/>
  <c r="C23" i="23"/>
  <c r="C24" i="23"/>
  <c r="C10" i="23"/>
  <c r="C27" i="23"/>
  <c r="C21" i="23"/>
  <c r="C11" i="23"/>
  <c r="C25" i="23"/>
  <c r="C4" i="23"/>
  <c r="C12" i="23"/>
  <c r="C15" i="23"/>
  <c r="C22" i="23"/>
  <c r="C9" i="23"/>
  <c r="C18" i="23"/>
  <c r="C14" i="23"/>
  <c r="C13" i="23"/>
  <c r="C6" i="23"/>
  <c r="C5" i="23"/>
  <c r="K20" i="23" l="1"/>
  <c r="L24" i="22"/>
  <c r="G25" i="23"/>
  <c r="G26" i="23"/>
  <c r="G34" i="23"/>
  <c r="G33" i="23"/>
  <c r="G4" i="23"/>
  <c r="G5" i="23" s="1"/>
  <c r="G28" i="23"/>
  <c r="G27" i="23"/>
  <c r="G35" i="23"/>
  <c r="K17" i="23" s="1"/>
  <c r="BZ37" i="22" s="1"/>
  <c r="G22" i="23"/>
  <c r="K10" i="23"/>
  <c r="AI67" i="22" s="1"/>
  <c r="G29" i="23"/>
  <c r="G30" i="23"/>
  <c r="G37" i="23"/>
  <c r="G36" i="23"/>
  <c r="G24" i="23"/>
  <c r="G23" i="23"/>
  <c r="G32" i="23"/>
  <c r="G31" i="23"/>
  <c r="G3" i="23"/>
  <c r="C8" i="23"/>
  <c r="G6" i="23" l="1"/>
  <c r="G7" i="23"/>
  <c r="K15" i="23"/>
  <c r="AI92" i="22" s="1"/>
  <c r="K13" i="23"/>
  <c r="AI82" i="22" s="1"/>
  <c r="K12" i="23"/>
  <c r="AI77" i="22" s="1"/>
  <c r="K18" i="23"/>
  <c r="BZ42" i="22" s="1"/>
  <c r="K11" i="23"/>
  <c r="AI72" i="22" s="1"/>
  <c r="K16" i="23"/>
  <c r="K14" i="23"/>
  <c r="AI87" i="22" s="1"/>
  <c r="BZ32" i="22" l="1"/>
  <c r="G38" i="23"/>
  <c r="G14" i="23"/>
  <c r="G39" i="23"/>
  <c r="G21" i="23"/>
  <c r="G20" i="23"/>
  <c r="G19" i="23"/>
  <c r="G18" i="23"/>
  <c r="G10" i="23"/>
  <c r="G17" i="23"/>
  <c r="G16" i="23"/>
  <c r="BZ52" i="22"/>
  <c r="G8" i="23"/>
  <c r="G12" i="23"/>
  <c r="G13" i="23"/>
  <c r="G11" i="23"/>
  <c r="G15" i="23"/>
  <c r="G9" i="23"/>
  <c r="K4" i="23" s="1"/>
  <c r="AI37" i="22" s="1"/>
  <c r="K21" i="23" l="1"/>
  <c r="BZ57" i="22" s="1"/>
  <c r="K7" i="23"/>
  <c r="AI52" i="22" s="1"/>
  <c r="K19" i="23"/>
  <c r="BZ47" i="22" s="1"/>
  <c r="K9" i="23"/>
  <c r="AI62" i="22" s="1"/>
  <c r="K5" i="23"/>
  <c r="AI42" i="22" s="1"/>
  <c r="K8" i="23"/>
  <c r="AI57" i="22" s="1"/>
  <c r="K6" i="23"/>
  <c r="AI47" i="22" s="1"/>
  <c r="K3" i="23"/>
  <c r="AI32" i="22" s="1"/>
  <c r="AI97" i="22" l="1"/>
  <c r="BV106" i="22" s="1"/>
  <c r="BV141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2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【チーム保育加配加算】
</t>
        </r>
        <r>
          <rPr>
            <sz val="9"/>
            <color indexed="81"/>
            <rFont val="MS P ゴシック"/>
            <family val="3"/>
            <charset val="128"/>
          </rPr>
          <t>１号認定子どもに係る利用定員区分ごとの上限人数
45人以下 ：１人
46人以上150人以下：２人
151人以上240人以下：３人
241人以上270人以下 ：３．５人
271人以上300人以下：５人
301人以上450人以下：６人
451人以上：８人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B5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【チーム保育加配加算】
</t>
        </r>
        <r>
          <rPr>
            <sz val="9"/>
            <color indexed="81"/>
            <rFont val="MS P ゴシック"/>
            <family val="3"/>
            <charset val="128"/>
          </rPr>
          <t>１号認定子どもに係る
利用定員区分ごとの上限人数
45人以下 ：１人
46人以上150人以下：２人
151人以上240人以下：３人
241人以上270人以下 ：３．５人
271人以上300人以下：５人
301人以上450人以下：６人
451人以上：８人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佐藤真知</author>
  </authors>
  <commentList>
    <comment ref="A2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sharedStrings.xml><?xml version="1.0" encoding="utf-8"?>
<sst xmlns="http://schemas.openxmlformats.org/spreadsheetml/2006/main" count="992" uniqueCount="277">
  <si>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</si>
  <si>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</si>
  <si>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</si>
  <si>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</si>
  <si>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</si>
  <si>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2"/>
  </si>
  <si>
    <t>請求者</t>
    <rPh sb="0" eb="2">
      <t>セイキュウ</t>
    </rPh>
    <rPh sb="2" eb="3">
      <t>シャ</t>
    </rPh>
    <phoneticPr fontId="2"/>
  </si>
  <si>
    <t>クラス区分</t>
    <rPh sb="3" eb="5">
      <t>クブン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</si>
  <si>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</si>
  <si>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児童氏名</t>
    <rPh sb="0" eb="2">
      <t>ジドウ</t>
    </rPh>
    <rPh sb="2" eb="4">
      <t>シメイ</t>
    </rPh>
    <phoneticPr fontId="2"/>
  </si>
  <si>
    <t>金額</t>
    <rPh sb="0" eb="2">
      <t>キンガク</t>
    </rPh>
    <phoneticPr fontId="2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</si>
  <si>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2"/>
  </si>
  <si>
    <t>公定価格総額</t>
    <rPh sb="0" eb="2">
      <t>コウテイ</t>
    </rPh>
    <rPh sb="2" eb="4">
      <t>カカク</t>
    </rPh>
    <phoneticPr fontId="2"/>
  </si>
  <si>
    <t>負担区分</t>
    <rPh sb="0" eb="2">
      <t>フタン</t>
    </rPh>
    <rPh sb="2" eb="4">
      <t>クブン</t>
    </rPh>
    <phoneticPr fontId="2"/>
  </si>
  <si>
    <t>請求内容</t>
    <rPh sb="0" eb="2">
      <t>セイキュウ</t>
    </rPh>
    <rPh sb="2" eb="4">
      <t>ナイヨウ</t>
    </rPh>
    <phoneticPr fontId="2"/>
  </si>
  <si>
    <t>a.負担額</t>
    <rPh sb="2" eb="4">
      <t>フタン</t>
    </rPh>
    <rPh sb="4" eb="5">
      <t>ガク</t>
    </rPh>
    <phoneticPr fontId="2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</si>
  <si>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2"/>
  </si>
  <si>
    <t>地域区分</t>
    <rPh sb="0" eb="2">
      <t>チイキ</t>
    </rPh>
    <rPh sb="2" eb="4">
      <t>クブン</t>
    </rPh>
    <phoneticPr fontId="2"/>
  </si>
  <si>
    <t>d</t>
    <phoneticPr fontId="2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</si>
  <si>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</si>
  <si>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</si>
  <si>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</si>
  <si>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</si>
  <si>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</si>
  <si>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2"/>
  </si>
  <si>
    <t>公立私立区分</t>
    <rPh sb="0" eb="2">
      <t>コウリツ</t>
    </rPh>
    <rPh sb="2" eb="4">
      <t>シリツ</t>
    </rPh>
    <rPh sb="4" eb="6">
      <t>クブン</t>
    </rPh>
    <phoneticPr fontId="2"/>
  </si>
  <si>
    <t>事業所
名称</t>
    <rPh sb="0" eb="3">
      <t>ジギョウショ</t>
    </rPh>
    <rPh sb="4" eb="6">
      <t>メイショウ</t>
    </rPh>
    <phoneticPr fontId="2"/>
  </si>
  <si>
    <t>事業所
住所</t>
    <rPh sb="0" eb="3">
      <t>ジギョウショ</t>
    </rPh>
    <rPh sb="4" eb="6">
      <t>ジュウショ</t>
    </rPh>
    <phoneticPr fontId="2"/>
  </si>
  <si>
    <t>その他</t>
    <rPh sb="2" eb="3">
      <t>ホカ</t>
    </rPh>
    <phoneticPr fontId="2"/>
  </si>
  <si>
    <t>e</t>
    <phoneticPr fontId="2"/>
  </si>
  <si>
    <t>その他内訳</t>
    <rPh sb="2" eb="3">
      <t>ホカ</t>
    </rPh>
    <rPh sb="3" eb="5">
      <t>ウチワケ</t>
    </rPh>
    <phoneticPr fontId="2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</si>
  <si>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2"/>
  </si>
  <si>
    <t>市町村助成総額</t>
    <rPh sb="0" eb="3">
      <t>シチョウソン</t>
    </rPh>
    <rPh sb="3" eb="5">
      <t>ジョセイ</t>
    </rPh>
    <rPh sb="5" eb="7">
      <t>ソウガク</t>
    </rPh>
    <phoneticPr fontId="2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</si>
  <si>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2"/>
  </si>
  <si>
    <t>月初の人数</t>
    <rPh sb="0" eb="2">
      <t>ゲッショ</t>
    </rPh>
    <rPh sb="3" eb="5">
      <t>ニンズウ</t>
    </rPh>
    <phoneticPr fontId="2"/>
  </si>
  <si>
    <t>人</t>
    <rPh sb="0" eb="1">
      <t>ニン</t>
    </rPh>
    <phoneticPr fontId="2"/>
  </si>
  <si>
    <t>処遇Ⅰ</t>
    <rPh sb="0" eb="2">
      <t>ショグウ</t>
    </rPh>
    <phoneticPr fontId="2"/>
  </si>
  <si>
    <t>処遇Ⅱ</t>
    <rPh sb="0" eb="2">
      <t>ショグウ</t>
    </rPh>
    <phoneticPr fontId="2"/>
  </si>
  <si>
    <t>人</t>
    <rPh sb="0" eb="1">
      <t>ヒト</t>
    </rPh>
    <phoneticPr fontId="2"/>
  </si>
  <si>
    <t>％</t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</si>
  <si>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</si>
  <si>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歳児</t>
    <phoneticPr fontId="2"/>
  </si>
  <si>
    <t>地域</t>
  </si>
  <si>
    <t>計</t>
    <rPh sb="0" eb="1">
      <t>ケイ</t>
    </rPh>
    <phoneticPr fontId="2"/>
  </si>
  <si>
    <t>基 礎 分</t>
    <rPh sb="0" eb="1">
      <t>モト</t>
    </rPh>
    <rPh sb="2" eb="3">
      <t>イシズエ</t>
    </rPh>
    <rPh sb="4" eb="5">
      <t>ブン</t>
    </rPh>
    <phoneticPr fontId="2"/>
  </si>
  <si>
    <t>賃金改善
要件分</t>
    <phoneticPr fontId="2"/>
  </si>
  <si>
    <t>Ａ</t>
    <phoneticPr fontId="2"/>
  </si>
  <si>
    <t>Ｂ</t>
    <phoneticPr fontId="2"/>
  </si>
  <si>
    <t>利用定員</t>
    <rPh sb="0" eb="2">
      <t>リヨウ</t>
    </rPh>
    <rPh sb="2" eb="4">
      <t>テイイン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</si>
  <si>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</si>
  <si>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</si>
  <si>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処遇改善等加算Ⅱ</t>
    <phoneticPr fontId="2"/>
  </si>
  <si>
    <t>年齢区分</t>
    <rPh sb="0" eb="2">
      <t>ネンレイ</t>
    </rPh>
    <rPh sb="2" eb="4">
      <t>クブン</t>
    </rPh>
    <phoneticPr fontId="2"/>
  </si>
  <si>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</si>
  <si>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3">
      <t>サイジ</t>
    </rPh>
    <phoneticPr fontId="2"/>
  </si>
  <si>
    <t>１、２歳児</t>
    <rPh sb="3" eb="5">
      <t>サイジ</t>
    </rPh>
    <phoneticPr fontId="2"/>
  </si>
  <si>
    <t>乳児</t>
    <rPh sb="0" eb="2">
      <t>ニュウジ</t>
    </rPh>
    <phoneticPr fontId="2"/>
  </si>
  <si>
    <t>データ集計</t>
    <rPh sb="3" eb="5">
      <t>シュウケイ</t>
    </rPh>
    <phoneticPr fontId="2"/>
  </si>
  <si>
    <t>シート名</t>
    <rPh sb="3" eb="4">
      <t>メイ</t>
    </rPh>
    <phoneticPr fontId="2"/>
  </si>
  <si>
    <t>認定区分</t>
    <rPh sb="0" eb="4">
      <t>ニンテイクブン</t>
    </rPh>
    <phoneticPr fontId="2"/>
  </si>
  <si>
    <t>歳児</t>
    <rPh sb="0" eb="2">
      <t>サイジ</t>
    </rPh>
    <phoneticPr fontId="2"/>
  </si>
  <si>
    <t>%</t>
    <phoneticPr fontId="2"/>
  </si>
  <si>
    <t>年齢区分</t>
    <rPh sb="0" eb="4">
      <t>ネンレイクブン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</si>
  <si>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</si>
  <si>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</si>
  <si>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定員合計</t>
    <rPh sb="0" eb="2">
      <t>テイイン</t>
    </rPh>
    <rPh sb="2" eb="4">
      <t>ゴウケイ</t>
    </rPh>
    <phoneticPr fontId="2"/>
  </si>
  <si>
    <t>人数区分</t>
    <rPh sb="0" eb="2">
      <t>ニンズウ</t>
    </rPh>
    <rPh sb="2" eb="4">
      <t>クブン</t>
    </rPh>
    <phoneticPr fontId="2"/>
  </si>
  <si>
    <t>人から</t>
    <rPh sb="0" eb="1">
      <t>ヒト</t>
    </rPh>
    <phoneticPr fontId="2"/>
  </si>
  <si>
    <t>人まで</t>
    <rPh sb="0" eb="1">
      <t>ヒト</t>
    </rPh>
    <phoneticPr fontId="2"/>
  </si>
  <si>
    <t>定員最小値</t>
    <rPh sb="0" eb="2">
      <t>テイイン</t>
    </rPh>
    <rPh sb="2" eb="4">
      <t>サイショウ</t>
    </rPh>
    <rPh sb="4" eb="5">
      <t>チ</t>
    </rPh>
    <phoneticPr fontId="2"/>
  </si>
  <si>
    <t>地域区分</t>
    <rPh sb="0" eb="4">
      <t>チイキクブン</t>
    </rPh>
    <phoneticPr fontId="2"/>
  </si>
  <si>
    <t>地域</t>
    <rPh sb="0" eb="2">
      <t>チイキ</t>
    </rPh>
    <phoneticPr fontId="2"/>
  </si>
  <si>
    <t>区分ID</t>
    <rPh sb="0" eb="2">
      <t>クブン</t>
    </rPh>
    <phoneticPr fontId="2"/>
  </si>
  <si>
    <t>保育単価参照結果</t>
    <rPh sb="0" eb="4">
      <t>ホイクタンカ</t>
    </rPh>
    <rPh sb="4" eb="6">
      <t>サンショウ</t>
    </rPh>
    <rPh sb="6" eb="8">
      <t>ケッカ</t>
    </rPh>
    <phoneticPr fontId="2"/>
  </si>
  <si>
    <t>計算結果</t>
    <rPh sb="0" eb="2">
      <t>ケイサン</t>
    </rPh>
    <rPh sb="2" eb="4">
      <t>ケッカ</t>
    </rPh>
    <phoneticPr fontId="2"/>
  </si>
  <si>
    <t>↓設定値</t>
    <rPh sb="1" eb="3">
      <t>セッテイ</t>
    </rPh>
    <rPh sb="3" eb="4">
      <t>チ</t>
    </rPh>
    <phoneticPr fontId="2"/>
  </si>
  <si>
    <t>↓自動計算</t>
    <rPh sb="1" eb="3">
      <t>ジドウ</t>
    </rPh>
    <rPh sb="3" eb="5">
      <t>ケイサン</t>
    </rPh>
    <phoneticPr fontId="2"/>
  </si>
  <si>
    <t>設定</t>
    <rPh sb="0" eb="2">
      <t>セッテイ</t>
    </rPh>
    <phoneticPr fontId="2"/>
  </si>
  <si>
    <t>基本額</t>
    <rPh sb="0" eb="3">
      <t>キホンガク</t>
    </rPh>
    <phoneticPr fontId="2"/>
  </si>
  <si>
    <t>円</t>
    <rPh sb="0" eb="1">
      <t>エン</t>
    </rPh>
    <phoneticPr fontId="2"/>
  </si>
  <si>
    <t>冷暖房費加算</t>
    <rPh sb="0" eb="4">
      <t>レイダンボウヒ</t>
    </rPh>
    <rPh sb="4" eb="6">
      <t>カサン</t>
    </rPh>
    <phoneticPr fontId="2"/>
  </si>
  <si>
    <t>その他地域</t>
    <rPh sb="2" eb="3">
      <t>タ</t>
    </rPh>
    <rPh sb="3" eb="5">
      <t>チイキ</t>
    </rPh>
    <phoneticPr fontId="2"/>
  </si>
  <si>
    <t>冷暖房加算</t>
    <rPh sb="0" eb="3">
      <t>レイダンボウ</t>
    </rPh>
    <rPh sb="3" eb="5">
      <t>カサン</t>
    </rPh>
    <phoneticPr fontId="2"/>
  </si>
  <si>
    <t>人から</t>
    <rPh sb="0" eb="1">
      <t>ニン</t>
    </rPh>
    <phoneticPr fontId="2"/>
  </si>
  <si>
    <t>定員区分1</t>
    <rPh sb="0" eb="2">
      <t>テイイン</t>
    </rPh>
    <rPh sb="2" eb="4">
      <t>クブン</t>
    </rPh>
    <phoneticPr fontId="2"/>
  </si>
  <si>
    <t>定員区分2</t>
    <rPh sb="0" eb="2">
      <t>テイイン</t>
    </rPh>
    <rPh sb="2" eb="4">
      <t>クブン</t>
    </rPh>
    <phoneticPr fontId="2"/>
  </si>
  <si>
    <t>人まで</t>
    <rPh sb="0" eb="1">
      <t>ニン</t>
    </rPh>
    <phoneticPr fontId="2"/>
  </si>
  <si>
    <t>↓取得結果</t>
    <rPh sb="1" eb="3">
      <t>シュトク</t>
    </rPh>
    <rPh sb="3" eb="5">
      <t>ケッカ</t>
    </rPh>
    <phoneticPr fontId="2"/>
  </si>
  <si>
    <t>施設情報</t>
    <rPh sb="0" eb="4">
      <t>シセツジョウホウ</t>
    </rPh>
    <phoneticPr fontId="2"/>
  </si>
  <si>
    <t>児童情報</t>
    <rPh sb="0" eb="4">
      <t>ジドウジョウホウ</t>
    </rPh>
    <phoneticPr fontId="2"/>
  </si>
  <si>
    <t>基礎分</t>
    <rPh sb="0" eb="2">
      <t>キソ</t>
    </rPh>
    <rPh sb="2" eb="3">
      <t>ブン</t>
    </rPh>
    <phoneticPr fontId="2"/>
  </si>
  <si>
    <t>賃金改定分</t>
    <rPh sb="0" eb="5">
      <t>チンギンカイテイブン</t>
    </rPh>
    <phoneticPr fontId="2"/>
  </si>
  <si>
    <t>A</t>
    <phoneticPr fontId="2"/>
  </si>
  <si>
    <t>B</t>
    <phoneticPr fontId="2"/>
  </si>
  <si>
    <t>１号</t>
    <phoneticPr fontId="2"/>
  </si>
  <si>
    <t>２号</t>
  </si>
  <si>
    <t>３号</t>
  </si>
  <si>
    <t>適否</t>
    <rPh sb="0" eb="2">
      <t>テキヒ</t>
    </rPh>
    <phoneticPr fontId="2"/>
  </si>
  <si>
    <t>公立・私立</t>
    <rPh sb="0" eb="2">
      <t>コウリツ</t>
    </rPh>
    <rPh sb="3" eb="5">
      <t>シリツ</t>
    </rPh>
    <phoneticPr fontId="2"/>
  </si>
  <si>
    <t>事業所住所</t>
    <rPh sb="0" eb="3">
      <t>ジギョウショ</t>
    </rPh>
    <rPh sb="3" eb="5">
      <t>ジュウショ</t>
    </rPh>
    <phoneticPr fontId="2"/>
  </si>
  <si>
    <t>事業所名称</t>
    <rPh sb="0" eb="3">
      <t>ジギョウショ</t>
    </rPh>
    <rPh sb="3" eb="5">
      <t>メイショウ</t>
    </rPh>
    <phoneticPr fontId="2"/>
  </si>
  <si>
    <t>請求月</t>
    <rPh sb="0" eb="3">
      <t>セイキュウツキ</t>
    </rPh>
    <phoneticPr fontId="2"/>
  </si>
  <si>
    <t>月</t>
    <rPh sb="0" eb="1">
      <t>ガツ</t>
    </rPh>
    <phoneticPr fontId="2"/>
  </si>
  <si>
    <t>支給認定証番号</t>
    <rPh sb="0" eb="2">
      <t>シキュウ</t>
    </rPh>
    <rPh sb="2" eb="5">
      <t>ニンテイショウ</t>
    </rPh>
    <rPh sb="5" eb="7">
      <t>バンゴウ</t>
    </rPh>
    <phoneticPr fontId="2"/>
  </si>
  <si>
    <t>生年月日</t>
    <rPh sb="0" eb="4">
      <t>セイネンガッピ</t>
    </rPh>
    <phoneticPr fontId="2"/>
  </si>
  <si>
    <t>利用開始日</t>
    <rPh sb="0" eb="5">
      <t>リヨウカイシビ</t>
    </rPh>
    <phoneticPr fontId="2"/>
  </si>
  <si>
    <t>クラス</t>
    <phoneticPr fontId="2"/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</si>
  <si>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2"/>
  </si>
  <si>
    <t>副食費徴収免除</t>
    <rPh sb="0" eb="3">
      <t>フクショクヒ</t>
    </rPh>
    <rPh sb="3" eb="5">
      <t>チョウシュウ</t>
    </rPh>
    <rPh sb="5" eb="7">
      <t>メンジョ</t>
    </rPh>
    <phoneticPr fontId="2"/>
  </si>
  <si>
    <t>副食費
徴収免除</t>
    <rPh sb="0" eb="3">
      <t>フクショクヒ</t>
    </rPh>
    <rPh sb="4" eb="6">
      <t>チョウシュウ</t>
    </rPh>
    <rPh sb="6" eb="8">
      <t>メンジョ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</si>
  <si>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</si>
  <si>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</si>
  <si>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AI12</t>
    <phoneticPr fontId="2"/>
  </si>
  <si>
    <t>療育支援加算「A」</t>
    <phoneticPr fontId="2"/>
  </si>
  <si>
    <t>療育支援加算「B」</t>
    <phoneticPr fontId="2"/>
  </si>
  <si>
    <t>人数A</t>
    <rPh sb="0" eb="2">
      <t>ニンズウ</t>
    </rPh>
    <phoneticPr fontId="2"/>
  </si>
  <si>
    <t>人数B</t>
    <rPh sb="0" eb="2">
      <t>ニンズウ</t>
    </rPh>
    <phoneticPr fontId="2"/>
  </si>
  <si>
    <t>栄養管理（処遇係数）</t>
    <rPh sb="0" eb="2">
      <t>エイヨウ</t>
    </rPh>
    <rPh sb="2" eb="4">
      <t>カンリ</t>
    </rPh>
    <rPh sb="5" eb="9">
      <t>ショグウケイスウ</t>
    </rPh>
    <phoneticPr fontId="2"/>
  </si>
  <si>
    <t>処遇係数</t>
    <rPh sb="0" eb="2">
      <t>ショグウ</t>
    </rPh>
    <rPh sb="2" eb="4">
      <t>ケイスウ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</si>
  <si>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</si>
  <si>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</si>
  <si>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横浜　太郎</t>
    <rPh sb="0" eb="2">
      <t>ヨコハマ</t>
    </rPh>
    <rPh sb="3" eb="5">
      <t>タロウ</t>
    </rPh>
    <phoneticPr fontId="2"/>
  </si>
  <si>
    <t>無</t>
  </si>
  <si>
    <t>請求金額</t>
    <rPh sb="0" eb="4">
      <t>セイキュウキンガク</t>
    </rPh>
    <phoneticPr fontId="2"/>
  </si>
  <si>
    <t>請求合計額</t>
    <rPh sb="0" eb="2">
      <t>セイキュウ</t>
    </rPh>
    <rPh sb="2" eb="4">
      <t>ゴウケイ</t>
    </rPh>
    <rPh sb="4" eb="5">
      <t>ガク</t>
    </rPh>
    <phoneticPr fontId="2"/>
  </si>
  <si>
    <t>例</t>
    <rPh sb="0" eb="1">
      <t>レイ</t>
    </rPh>
    <phoneticPr fontId="2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</si>
  <si>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2"/>
  </si>
  <si>
    <t>施設種別</t>
    <rPh sb="0" eb="2">
      <t>シセツ</t>
    </rPh>
    <rPh sb="2" eb="4">
      <t>シュベツ</t>
    </rPh>
    <phoneticPr fontId="2"/>
  </si>
  <si>
    <t>幼稚園</t>
    <rPh sb="0" eb="3">
      <t>ヨウチエン</t>
    </rPh>
    <phoneticPr fontId="2"/>
  </si>
  <si>
    <t>講師配置加算</t>
    <rPh sb="0" eb="2">
      <t>コウシ</t>
    </rPh>
    <rPh sb="2" eb="4">
      <t>ハイチ</t>
    </rPh>
    <rPh sb="4" eb="6">
      <t>カサン</t>
    </rPh>
    <phoneticPr fontId="2"/>
  </si>
  <si>
    <t>チーム保育加配加算</t>
    <rPh sb="3" eb="5">
      <t>ホイク</t>
    </rPh>
    <rPh sb="5" eb="7">
      <t>カハイ</t>
    </rPh>
    <rPh sb="7" eb="9">
      <t>カサン</t>
    </rPh>
    <phoneticPr fontId="2"/>
  </si>
  <si>
    <t>通園送迎加算</t>
    <rPh sb="0" eb="2">
      <t>ツウエン</t>
    </rPh>
    <rPh sb="2" eb="4">
      <t>ソウゲイ</t>
    </rPh>
    <rPh sb="4" eb="6">
      <t>カサン</t>
    </rPh>
    <phoneticPr fontId="2"/>
  </si>
  <si>
    <t>給食実施加算</t>
    <rPh sb="0" eb="2">
      <t>キュウショク</t>
    </rPh>
    <rPh sb="2" eb="4">
      <t>ジッシ</t>
    </rPh>
    <rPh sb="4" eb="6">
      <t>カサン</t>
    </rPh>
    <phoneticPr fontId="2"/>
  </si>
  <si>
    <t>週当たり実施日数</t>
    <phoneticPr fontId="2"/>
  </si>
  <si>
    <t>施設内ｏｒ外部</t>
    <rPh sb="0" eb="3">
      <t>シセツナイ</t>
    </rPh>
    <rPh sb="5" eb="7">
      <t>ガイブ</t>
    </rPh>
    <phoneticPr fontId="2"/>
  </si>
  <si>
    <t>１号</t>
  </si>
  <si>
    <t>自動集計【幼稚園】</t>
    <rPh sb="0" eb="2">
      <t>ジドウ</t>
    </rPh>
    <rPh sb="2" eb="4">
      <t>シュウケイ</t>
    </rPh>
    <rPh sb="5" eb="8">
      <t>ヨウチエン</t>
    </rPh>
    <phoneticPr fontId="2"/>
  </si>
  <si>
    <t>明細書【幼稚園】</t>
    <phoneticPr fontId="2"/>
  </si>
  <si>
    <t>１号</t>
    <rPh sb="1" eb="2">
      <t>ゴウ</t>
    </rPh>
    <phoneticPr fontId="2"/>
  </si>
  <si>
    <t>月初の全員の人数</t>
    <rPh sb="0" eb="2">
      <t>ゲッショ</t>
    </rPh>
    <rPh sb="3" eb="5">
      <t>ゼンイン</t>
    </rPh>
    <rPh sb="6" eb="8">
      <t>ニンズウ</t>
    </rPh>
    <phoneticPr fontId="2"/>
  </si>
  <si>
    <t>AE17</t>
    <phoneticPr fontId="2"/>
  </si>
  <si>
    <t>W26</t>
    <phoneticPr fontId="2"/>
  </si>
  <si>
    <t>AI26</t>
    <phoneticPr fontId="2"/>
  </si>
  <si>
    <t>BC21</t>
    <phoneticPr fontId="2"/>
  </si>
  <si>
    <t>AB42</t>
    <phoneticPr fontId="2"/>
  </si>
  <si>
    <t>AB47</t>
    <phoneticPr fontId="2"/>
  </si>
  <si>
    <t>AB52</t>
    <phoneticPr fontId="2"/>
  </si>
  <si>
    <t>AB57</t>
    <phoneticPr fontId="2"/>
  </si>
  <si>
    <t>AB72</t>
    <phoneticPr fontId="2"/>
  </si>
  <si>
    <t>AB77</t>
    <phoneticPr fontId="2"/>
  </si>
  <si>
    <t>AB82</t>
    <phoneticPr fontId="2"/>
  </si>
  <si>
    <t>合計（請求金額）ｃ＋d＋e</t>
    <rPh sb="0" eb="2">
      <t>ゴウケイ</t>
    </rPh>
    <rPh sb="3" eb="5">
      <t>セイキュウ</t>
    </rPh>
    <rPh sb="5" eb="7">
      <t>キンガク</t>
    </rPh>
    <phoneticPr fontId="2"/>
  </si>
  <si>
    <t>講師配置</t>
    <rPh sb="0" eb="2">
      <t>コウシ</t>
    </rPh>
    <rPh sb="2" eb="4">
      <t>ハイチ</t>
    </rPh>
    <phoneticPr fontId="2"/>
  </si>
  <si>
    <t>講師配置（処遇係数）</t>
    <rPh sb="0" eb="2">
      <t>コウシ</t>
    </rPh>
    <rPh sb="2" eb="4">
      <t>ハイチ</t>
    </rPh>
    <rPh sb="5" eb="7">
      <t>ショグウ</t>
    </rPh>
    <rPh sb="7" eb="9">
      <t>ケイスウ</t>
    </rPh>
    <phoneticPr fontId="2"/>
  </si>
  <si>
    <t>通園送迎</t>
    <rPh sb="0" eb="2">
      <t>ツウエン</t>
    </rPh>
    <rPh sb="2" eb="4">
      <t>ソウゲイ</t>
    </rPh>
    <phoneticPr fontId="2"/>
  </si>
  <si>
    <t>通園送迎（処遇係数）</t>
    <rPh sb="0" eb="2">
      <t>ツウエン</t>
    </rPh>
    <rPh sb="2" eb="4">
      <t>ソウゲイ</t>
    </rPh>
    <rPh sb="5" eb="7">
      <t>ショグウ</t>
    </rPh>
    <rPh sb="7" eb="9">
      <t>ケイスウ</t>
    </rPh>
    <phoneticPr fontId="2"/>
  </si>
  <si>
    <t>給食（施設内）</t>
    <rPh sb="0" eb="2">
      <t>キュウショク</t>
    </rPh>
    <rPh sb="3" eb="6">
      <t>シセツナイ</t>
    </rPh>
    <phoneticPr fontId="2"/>
  </si>
  <si>
    <t>給食（施設内）（処遇係数）</t>
    <rPh sb="0" eb="2">
      <t>キュウショク</t>
    </rPh>
    <rPh sb="3" eb="6">
      <t>シセツナイ</t>
    </rPh>
    <rPh sb="8" eb="10">
      <t>ショグウ</t>
    </rPh>
    <rPh sb="10" eb="12">
      <t>ケイスウ</t>
    </rPh>
    <phoneticPr fontId="2"/>
  </si>
  <si>
    <t>給食（外部）</t>
    <rPh sb="0" eb="2">
      <t>キュウショク</t>
    </rPh>
    <rPh sb="3" eb="5">
      <t>ガイブ</t>
    </rPh>
    <phoneticPr fontId="2"/>
  </si>
  <si>
    <t>給食（外部）（処遇係数）</t>
    <rPh sb="0" eb="2">
      <t>キュウショク</t>
    </rPh>
    <rPh sb="3" eb="5">
      <t>ガイブ</t>
    </rPh>
    <rPh sb="7" eb="9">
      <t>ショグウ</t>
    </rPh>
    <rPh sb="9" eb="11">
      <t>ケイスウ</t>
    </rPh>
    <phoneticPr fontId="2"/>
  </si>
  <si>
    <t>副食費徴収免除</t>
  </si>
  <si>
    <t>副食費徴収免除</t>
    <rPh sb="0" eb="2">
      <t>フクショク</t>
    </rPh>
    <rPh sb="2" eb="3">
      <t>ヒ</t>
    </rPh>
    <rPh sb="3" eb="5">
      <t>チョウシュウ</t>
    </rPh>
    <rPh sb="5" eb="7">
      <t>メンジョ</t>
    </rPh>
    <phoneticPr fontId="2"/>
  </si>
  <si>
    <t>療育支援</t>
    <rPh sb="0" eb="2">
      <t>リョウイク</t>
    </rPh>
    <rPh sb="2" eb="4">
      <t>シエン</t>
    </rPh>
    <phoneticPr fontId="2"/>
  </si>
  <si>
    <t>事務職員配置</t>
    <rPh sb="0" eb="4">
      <t>ジムショクイン</t>
    </rPh>
    <rPh sb="4" eb="6">
      <t>ハイチ</t>
    </rPh>
    <phoneticPr fontId="2"/>
  </si>
  <si>
    <t>事務負担対応</t>
    <rPh sb="0" eb="4">
      <t>ジムフタン</t>
    </rPh>
    <rPh sb="4" eb="6">
      <t>タイオウ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</si>
  <si>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</si>
  <si>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</si>
  <si>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療育支援（処遇係数）</t>
    <rPh sb="0" eb="2">
      <t>リョウイク</t>
    </rPh>
    <rPh sb="2" eb="4">
      <t>シエン</t>
    </rPh>
    <phoneticPr fontId="2"/>
  </si>
  <si>
    <t>事務職員配置（処遇係数）</t>
    <rPh sb="0" eb="4">
      <t>ジムショクイン</t>
    </rPh>
    <rPh sb="4" eb="6">
      <t>ハイチ</t>
    </rPh>
    <phoneticPr fontId="2"/>
  </si>
  <si>
    <t>事務負担対応（処遇係数）</t>
    <rPh sb="0" eb="4">
      <t>ジムフタン</t>
    </rPh>
    <rPh sb="4" eb="6">
      <t>タイオウ</t>
    </rPh>
    <phoneticPr fontId="2"/>
  </si>
  <si>
    <t>栄養管理</t>
    <rPh sb="0" eb="2">
      <t>エイヨウ</t>
    </rPh>
    <rPh sb="2" eb="4">
      <t>カンリ</t>
    </rPh>
    <phoneticPr fontId="2"/>
  </si>
  <si>
    <t>子育て支援</t>
    <rPh sb="0" eb="2">
      <t>コソダ</t>
    </rPh>
    <rPh sb="3" eb="5">
      <t>シエン</t>
    </rPh>
    <phoneticPr fontId="4"/>
  </si>
  <si>
    <t>子育て支援（処遇係数）</t>
    <rPh sb="0" eb="2">
      <t>コソダ</t>
    </rPh>
    <rPh sb="3" eb="5">
      <t>シエン</t>
    </rPh>
    <phoneticPr fontId="4"/>
  </si>
  <si>
    <t>処遇Ⅰ合計</t>
    <rPh sb="0" eb="2">
      <t>ショグウ</t>
    </rPh>
    <rPh sb="3" eb="5">
      <t>ゴウケイ</t>
    </rPh>
    <phoneticPr fontId="2"/>
  </si>
  <si>
    <t>L24</t>
    <phoneticPr fontId="2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</si>
  <si>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</si>
  <si>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チーム保育加配</t>
    <rPh sb="3" eb="5">
      <t>ホイク</t>
    </rPh>
    <rPh sb="5" eb="7">
      <t>カハイ</t>
    </rPh>
    <phoneticPr fontId="2"/>
  </si>
  <si>
    <t>チーム保育加配（処遇係数）</t>
    <rPh sb="3" eb="5">
      <t>ホイク</t>
    </rPh>
    <rPh sb="5" eb="7">
      <t>カハイ</t>
    </rPh>
    <rPh sb="8" eb="10">
      <t>ショグウ</t>
    </rPh>
    <rPh sb="10" eb="12">
      <t>ケイスウ</t>
    </rPh>
    <phoneticPr fontId="2"/>
  </si>
  <si>
    <t>チーム保育加配加算</t>
    <rPh sb="3" eb="5">
      <t>ホイク</t>
    </rPh>
    <rPh sb="5" eb="7">
      <t>カハイ</t>
    </rPh>
    <rPh sb="7" eb="9">
      <t>カサン</t>
    </rPh>
    <phoneticPr fontId="2"/>
  </si>
  <si>
    <t>副食費徴収免除加算</t>
    <rPh sb="0" eb="2">
      <t>フクショク</t>
    </rPh>
    <rPh sb="2" eb="3">
      <t>ヒ</t>
    </rPh>
    <rPh sb="3" eb="5">
      <t>チョウシュウ</t>
    </rPh>
    <rPh sb="5" eb="7">
      <t>メンジョ</t>
    </rPh>
    <rPh sb="7" eb="9">
      <t>カサン</t>
    </rPh>
    <phoneticPr fontId="2"/>
  </si>
  <si>
    <t>子育て支援活動費加算</t>
    <rPh sb="0" eb="2">
      <t>コソダ</t>
    </rPh>
    <rPh sb="3" eb="5">
      <t>シエン</t>
    </rPh>
    <rPh sb="5" eb="8">
      <t>カツドウヒ</t>
    </rPh>
    <rPh sb="8" eb="10">
      <t>カサン</t>
    </rPh>
    <phoneticPr fontId="4"/>
  </si>
  <si>
    <t>事務職員配置加算</t>
    <rPh sb="0" eb="4">
      <t>ジムショクイン</t>
    </rPh>
    <rPh sb="4" eb="6">
      <t>ハイチ</t>
    </rPh>
    <rPh sb="6" eb="8">
      <t>カサン</t>
    </rPh>
    <phoneticPr fontId="2"/>
  </si>
  <si>
    <t>事務負担対応加配加算</t>
    <rPh sb="0" eb="4">
      <t>ジムフタン</t>
    </rPh>
    <rPh sb="4" eb="6">
      <t>タイオウ</t>
    </rPh>
    <rPh sb="6" eb="8">
      <t>カハイ</t>
    </rPh>
    <rPh sb="8" eb="10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</si>
  <si>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</si>
  <si>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処遇Ⅰ</t>
    <phoneticPr fontId="2"/>
  </si>
  <si>
    <t>副園長・教頭配置</t>
    <phoneticPr fontId="34"/>
  </si>
  <si>
    <t>副園長・教頭配置（処遇係数）</t>
    <rPh sb="11" eb="13">
      <t>ケイスウ</t>
    </rPh>
    <phoneticPr fontId="2"/>
  </si>
  <si>
    <t>講師配置</t>
    <phoneticPr fontId="34"/>
  </si>
  <si>
    <t>チーム保育加配（処遇係数）</t>
    <rPh sb="8" eb="10">
      <t>ショグウ</t>
    </rPh>
    <rPh sb="10" eb="12">
      <t>ケイスウ</t>
    </rPh>
    <phoneticPr fontId="34"/>
  </si>
  <si>
    <t>通園送迎</t>
    <phoneticPr fontId="34"/>
  </si>
  <si>
    <t>通園送迎（処遇係数）</t>
    <rPh sb="5" eb="7">
      <t>ショグウ</t>
    </rPh>
    <rPh sb="7" eb="9">
      <t>ケイスウ</t>
    </rPh>
    <phoneticPr fontId="34"/>
  </si>
  <si>
    <t>給食（施設内）</t>
    <phoneticPr fontId="34"/>
  </si>
  <si>
    <t>給食（施設内）（処遇係数）</t>
    <rPh sb="8" eb="10">
      <t>ショグウ</t>
    </rPh>
    <rPh sb="10" eb="12">
      <t>ケイスウ</t>
    </rPh>
    <phoneticPr fontId="34"/>
  </si>
  <si>
    <t>給食（外部）</t>
    <rPh sb="3" eb="5">
      <t>ガイブ</t>
    </rPh>
    <phoneticPr fontId="34"/>
  </si>
  <si>
    <t>給食（外部）（処遇係数）</t>
    <rPh sb="3" eb="5">
      <t>ガイブ</t>
    </rPh>
    <rPh sb="7" eb="9">
      <t>ショグウ</t>
    </rPh>
    <rPh sb="9" eb="11">
      <t>ケイスウ</t>
    </rPh>
    <phoneticPr fontId="34"/>
  </si>
  <si>
    <t>20/100</t>
    <phoneticPr fontId="34"/>
  </si>
  <si>
    <t>16/100</t>
    <phoneticPr fontId="34"/>
  </si>
  <si>
    <t>15/100</t>
    <phoneticPr fontId="34"/>
  </si>
  <si>
    <t>12/100</t>
    <phoneticPr fontId="34"/>
  </si>
  <si>
    <t>10/100</t>
    <phoneticPr fontId="34"/>
  </si>
  <si>
    <t>6/100</t>
    <phoneticPr fontId="34"/>
  </si>
  <si>
    <t>3/100</t>
    <phoneticPr fontId="34"/>
  </si>
  <si>
    <t>副食費徴収免除加算</t>
    <rPh sb="0" eb="2">
      <t>フクショ</t>
    </rPh>
    <rPh sb="2" eb="3">
      <t>ヒ</t>
    </rPh>
    <rPh sb="3" eb="5">
      <t>チョウシュウ</t>
    </rPh>
    <rPh sb="5" eb="7">
      <t>メンジョ</t>
    </rPh>
    <rPh sb="7" eb="9">
      <t>カサン</t>
    </rPh>
    <phoneticPr fontId="2"/>
  </si>
  <si>
    <t>栄養管理加算「配置」</t>
    <rPh sb="0" eb="4">
      <t>エイヨウカンリ</t>
    </rPh>
    <rPh sb="4" eb="6">
      <t>カサン</t>
    </rPh>
    <rPh sb="7" eb="9">
      <t>ハイチ</t>
    </rPh>
    <phoneticPr fontId="2"/>
  </si>
  <si>
    <t>栄養管理加算「兼務」</t>
    <rPh sb="0" eb="4">
      <t>エイヨウカンリ</t>
    </rPh>
    <rPh sb="4" eb="6">
      <t>カサン</t>
    </rPh>
    <rPh sb="7" eb="9">
      <t>ケンム</t>
    </rPh>
    <phoneticPr fontId="2"/>
  </si>
  <si>
    <t>栄養管理加算「嘱託」</t>
    <rPh sb="0" eb="4">
      <t>エイヨウカンリ</t>
    </rPh>
    <rPh sb="4" eb="6">
      <t>カサン</t>
    </rPh>
    <rPh sb="7" eb="9">
      <t>ショクタク</t>
    </rPh>
    <phoneticPr fontId="2"/>
  </si>
  <si>
    <t>利用定員1号</t>
    <rPh sb="0" eb="4">
      <t>リヨウテイイン</t>
    </rPh>
    <rPh sb="5" eb="6">
      <t>ゴウ</t>
    </rPh>
    <phoneticPr fontId="2"/>
  </si>
  <si>
    <t>J19</t>
    <phoneticPr fontId="2"/>
  </si>
  <si>
    <t>AE20</t>
    <phoneticPr fontId="2"/>
  </si>
  <si>
    <t>加配人数</t>
    <rPh sb="0" eb="2">
      <t>カハイ</t>
    </rPh>
    <rPh sb="2" eb="4">
      <t>ニンズウ</t>
    </rPh>
    <phoneticPr fontId="2"/>
  </si>
  <si>
    <t>対象</t>
    <rPh sb="0" eb="2">
      <t>タイショウ</t>
    </rPh>
    <phoneticPr fontId="2"/>
  </si>
  <si>
    <t>週当たり実施日数</t>
    <rPh sb="0" eb="1">
      <t>シュウ</t>
    </rPh>
    <rPh sb="1" eb="2">
      <t>ア</t>
    </rPh>
    <rPh sb="4" eb="6">
      <t>ジッシ</t>
    </rPh>
    <rPh sb="6" eb="8">
      <t>ニッスウ</t>
    </rPh>
    <phoneticPr fontId="2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</si>
  <si>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2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</si>
  <si>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2"/>
  </si>
  <si>
    <t>V52</t>
    <phoneticPr fontId="2"/>
  </si>
  <si>
    <t>チーム保育加配加算（加配人数）</t>
    <rPh sb="3" eb="5">
      <t>ホイク</t>
    </rPh>
    <rPh sb="5" eb="7">
      <t>カハイ</t>
    </rPh>
    <rPh sb="7" eb="9">
      <t>カサン</t>
    </rPh>
    <rPh sb="10" eb="12">
      <t>カハイ</t>
    </rPh>
    <rPh sb="12" eb="14">
      <t>ニンズウ</t>
    </rPh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</si>
  <si>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</si>
  <si>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</si>
  <si>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給食実施加算（週当たり実施日数）</t>
    <rPh sb="0" eb="2">
      <t>キュウショク</t>
    </rPh>
    <rPh sb="2" eb="4">
      <t>ジッシ</t>
    </rPh>
    <rPh sb="4" eb="6">
      <t>カサン</t>
    </rPh>
    <rPh sb="7" eb="8">
      <t>シュウ</t>
    </rPh>
    <rPh sb="8" eb="9">
      <t>ア</t>
    </rPh>
    <rPh sb="11" eb="13">
      <t>ジッシ</t>
    </rPh>
    <rPh sb="13" eb="15">
      <t>ニッスウ</t>
    </rPh>
    <phoneticPr fontId="2"/>
  </si>
  <si>
    <t>V62</t>
    <phoneticPr fontId="2"/>
  </si>
  <si>
    <t>AB64</t>
    <phoneticPr fontId="2"/>
  </si>
  <si>
    <t>AB69</t>
    <phoneticPr fontId="2"/>
  </si>
  <si>
    <t>AB87</t>
    <phoneticPr fontId="2"/>
  </si>
  <si>
    <t>AB92</t>
    <phoneticPr fontId="2"/>
  </si>
  <si>
    <t>BS32</t>
    <phoneticPr fontId="2"/>
  </si>
  <si>
    <t>BS37</t>
    <phoneticPr fontId="2"/>
  </si>
  <si>
    <t>BS42</t>
    <phoneticPr fontId="2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</si>
  <si>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2"/>
  </si>
  <si>
    <t>主幹教諭等専任加算</t>
    <rPh sb="0" eb="2">
      <t>シュカン</t>
    </rPh>
    <rPh sb="2" eb="4">
      <t>キョウユ</t>
    </rPh>
    <rPh sb="4" eb="5">
      <t>トウ</t>
    </rPh>
    <rPh sb="5" eb="7">
      <t>センニン</t>
    </rPh>
    <rPh sb="7" eb="9">
      <t>カサン</t>
    </rPh>
    <phoneticPr fontId="2"/>
  </si>
  <si>
    <t>主幹教諭等専任加算</t>
    <rPh sb="2" eb="4">
      <t>キョウユ</t>
    </rPh>
    <rPh sb="4" eb="5">
      <t>トウ</t>
    </rPh>
    <rPh sb="5" eb="7">
      <t>センニン</t>
    </rPh>
    <rPh sb="7" eb="9">
      <t>カサン</t>
    </rPh>
    <phoneticPr fontId="2"/>
  </si>
  <si>
    <t>主幹教諭専任</t>
    <rPh sb="2" eb="4">
      <t>キョウユ</t>
    </rPh>
    <rPh sb="4" eb="6">
      <t>センニン</t>
    </rPh>
    <phoneticPr fontId="2"/>
  </si>
  <si>
    <t>主幹教諭専任（処遇係数）</t>
    <rPh sb="2" eb="4">
      <t>キョウユ</t>
    </rPh>
    <rPh sb="4" eb="6">
      <t>センニン</t>
    </rPh>
    <phoneticPr fontId="2"/>
  </si>
  <si>
    <t>副園長・教頭配置加算</t>
    <rPh sb="5" eb="6">
      <t>アタマ</t>
    </rPh>
    <phoneticPr fontId="2"/>
  </si>
  <si>
    <t>副園長・教頭配置加算</t>
    <rPh sb="0" eb="3">
      <t>フクエンチョウ</t>
    </rPh>
    <rPh sb="6" eb="8">
      <t>ハイチ</t>
    </rPh>
    <rPh sb="8" eb="10">
      <t>カサン</t>
    </rPh>
    <phoneticPr fontId="2"/>
  </si>
  <si>
    <t>副園長・教頭配置</t>
    <rPh sb="0" eb="3">
      <t>フクエンチョウ</t>
    </rPh>
    <rPh sb="6" eb="8">
      <t>ハイチ</t>
    </rPh>
    <phoneticPr fontId="2"/>
  </si>
  <si>
    <t>副園長・教頭配置（処遇係数）</t>
    <rPh sb="0" eb="3">
      <t>フクエンチョウ</t>
    </rPh>
    <rPh sb="6" eb="8">
      <t>ハイチ</t>
    </rPh>
    <rPh sb="9" eb="11">
      <t>ショグウ</t>
    </rPh>
    <rPh sb="11" eb="13">
      <t>ケイスウ</t>
    </rPh>
    <phoneticPr fontId="2"/>
  </si>
  <si>
    <t>１級地</t>
    <phoneticPr fontId="2"/>
  </si>
  <si>
    <t>２級地</t>
    <phoneticPr fontId="2"/>
  </si>
  <si>
    <t>３級地</t>
    <phoneticPr fontId="2"/>
  </si>
  <si>
    <t>４級地</t>
    <phoneticPr fontId="2"/>
  </si>
  <si>
    <t>施設番号</t>
    <rPh sb="0" eb="4">
      <t>シセツバンゴウ</t>
    </rPh>
    <phoneticPr fontId="2"/>
  </si>
  <si>
    <t>（分かれば記入してください）</t>
    <phoneticPr fontId="2"/>
  </si>
  <si>
    <t>人</t>
    <rPh sb="0" eb="1">
      <t>ニン</t>
    </rPh>
    <phoneticPr fontId="2"/>
  </si>
  <si>
    <t>利用定員271人以上</t>
    <rPh sb="0" eb="4">
      <t>リヨウテイイン</t>
    </rPh>
    <rPh sb="7" eb="10">
      <t>ニンイジョウ</t>
    </rPh>
    <phoneticPr fontId="2"/>
  </si>
  <si>
    <t>利用定員271人未満</t>
    <rPh sb="0" eb="2">
      <t>リヨウ</t>
    </rPh>
    <rPh sb="2" eb="4">
      <t>テイイン</t>
    </rPh>
    <rPh sb="7" eb="8">
      <t>ニン</t>
    </rPh>
    <rPh sb="8" eb="10">
      <t>ミマン</t>
    </rPh>
    <phoneticPr fontId="2"/>
  </si>
  <si>
    <t>○</t>
    <phoneticPr fontId="2"/>
  </si>
  <si>
    <t>利用定員91人以上</t>
    <rPh sb="0" eb="4">
      <t>リヨウテイイン</t>
    </rPh>
    <rPh sb="6" eb="9">
      <t>ニンイジョウ</t>
    </rPh>
    <phoneticPr fontId="2"/>
  </si>
  <si>
    <t>利用定員91人未満</t>
    <rPh sb="0" eb="2">
      <t>リヨウ</t>
    </rPh>
    <rPh sb="2" eb="4">
      <t>テイイン</t>
    </rPh>
    <rPh sb="6" eb="7">
      <t>ニン</t>
    </rPh>
    <rPh sb="7" eb="9">
      <t>ミマン</t>
    </rPh>
    <phoneticPr fontId="2"/>
  </si>
  <si>
    <t>３歳児配置改善加算</t>
    <rPh sb="1" eb="3">
      <t>サイジ</t>
    </rPh>
    <rPh sb="3" eb="9">
      <t>ハイチカイゼンカサン</t>
    </rPh>
    <phoneticPr fontId="2"/>
  </si>
  <si>
    <t>3歳児配置改善加算</t>
    <rPh sb="1" eb="9">
      <t>サイジハイチカイゼンカサン</t>
    </rPh>
    <phoneticPr fontId="2"/>
  </si>
  <si>
    <t>3歳児配置改善加算</t>
    <rPh sb="1" eb="9">
      <t>サイジハイチカイゼンカサン</t>
    </rPh>
    <phoneticPr fontId="2"/>
  </si>
  <si>
    <t>BS47</t>
    <phoneticPr fontId="2"/>
  </si>
  <si>
    <t>3歳児配置改善加算</t>
    <phoneticPr fontId="2"/>
  </si>
  <si>
    <t>３歳児改善（処遇係数）</t>
    <phoneticPr fontId="2"/>
  </si>
  <si>
    <t>3歳児配置改善加算（処遇係数）</t>
    <rPh sb="1" eb="9">
      <t>サイジハイチカイゼンカサン</t>
    </rPh>
    <rPh sb="10" eb="14">
      <t>ショグウケイスウ</t>
    </rPh>
    <phoneticPr fontId="2"/>
  </si>
  <si>
    <t>私立</t>
    <rPh sb="0" eb="2">
      <t>シリツ</t>
    </rPh>
    <phoneticPr fontId="2"/>
  </si>
  <si>
    <t>処遇Ⅲ</t>
    <rPh sb="0" eb="2">
      <t>ショグウ</t>
    </rPh>
    <phoneticPr fontId="2"/>
  </si>
  <si>
    <t>処遇改善等加算Ⅲ</t>
    <phoneticPr fontId="2"/>
  </si>
  <si>
    <t>処遇Ⅲ</t>
  </si>
  <si>
    <t>チーム保育加配</t>
    <phoneticPr fontId="2"/>
  </si>
  <si>
    <t>算定対象人数</t>
    <phoneticPr fontId="2"/>
  </si>
  <si>
    <t>処遇Ⅲ</t>
    <phoneticPr fontId="2"/>
  </si>
  <si>
    <t>処遇Ⅲ対象人数</t>
    <rPh sb="3" eb="7">
      <t>タイショウニンズウ</t>
    </rPh>
    <phoneticPr fontId="2"/>
  </si>
  <si>
    <t>単価</t>
    <rPh sb="0" eb="2">
      <t>タンカ</t>
    </rPh>
    <phoneticPr fontId="2"/>
  </si>
  <si>
    <t>BB24</t>
    <phoneticPr fontId="2"/>
  </si>
  <si>
    <t>AY24</t>
    <phoneticPr fontId="2"/>
  </si>
  <si>
    <t>４歳以上児配置改善加算（チーム保育加配加算と同時取得不可）</t>
    <rPh sb="1" eb="4">
      <t>サイイジョウ</t>
    </rPh>
    <rPh sb="4" eb="5">
      <t>ジ</t>
    </rPh>
    <rPh sb="5" eb="11">
      <t>ハイチカイゼンカサン</t>
    </rPh>
    <rPh sb="15" eb="19">
      <t>ホイクカハイ</t>
    </rPh>
    <rPh sb="19" eb="21">
      <t>カサン</t>
    </rPh>
    <rPh sb="22" eb="28">
      <t>ドウジシュトクフカ</t>
    </rPh>
    <phoneticPr fontId="2"/>
  </si>
  <si>
    <t>令和６年４月～請求用</t>
    <rPh sb="0" eb="2">
      <t>レイワ</t>
    </rPh>
    <rPh sb="3" eb="4">
      <t>ネン</t>
    </rPh>
    <rPh sb="5" eb="6">
      <t>ガツ</t>
    </rPh>
    <rPh sb="7" eb="9">
      <t>セイキュウ</t>
    </rPh>
    <rPh sb="9" eb="10">
      <t>ヨウ</t>
    </rPh>
    <phoneticPr fontId="2"/>
  </si>
  <si>
    <t>4歳以上児配置改善加算</t>
    <rPh sb="1" eb="4">
      <t>サイイジョウ</t>
    </rPh>
    <rPh sb="4" eb="5">
      <t>ジ</t>
    </rPh>
    <rPh sb="5" eb="7">
      <t>ハイチ</t>
    </rPh>
    <rPh sb="7" eb="9">
      <t>カイゼン</t>
    </rPh>
    <rPh sb="9" eb="11">
      <t>カサン</t>
    </rPh>
    <phoneticPr fontId="2"/>
  </si>
  <si>
    <t>4歳以上児配置改善加算（処遇係数）</t>
    <rPh sb="1" eb="4">
      <t>サイイジョウ</t>
    </rPh>
    <rPh sb="4" eb="5">
      <t>ジ</t>
    </rPh>
    <rPh sb="5" eb="7">
      <t>ハイチ</t>
    </rPh>
    <rPh sb="7" eb="9">
      <t>カイゼン</t>
    </rPh>
    <rPh sb="9" eb="11">
      <t>カサン</t>
    </rPh>
    <rPh sb="12" eb="16">
      <t>ショグウケイスウ</t>
    </rPh>
    <phoneticPr fontId="2"/>
  </si>
  <si>
    <t>4歳以上児配置改善加算</t>
    <rPh sb="2" eb="4">
      <t>イジョウ</t>
    </rPh>
    <phoneticPr fontId="2"/>
  </si>
  <si>
    <t>4歳以上児改善（処遇係数）</t>
    <rPh sb="2" eb="4">
      <t>イジョウ</t>
    </rPh>
    <phoneticPr fontId="2"/>
  </si>
  <si>
    <t>20240401_幼稚園_公定価格保育単価表２</t>
    <rPh sb="9" eb="12">
      <t>ヨウチエン</t>
    </rPh>
    <rPh sb="13" eb="17">
      <t>コウテイカカク</t>
    </rPh>
    <rPh sb="17" eb="22">
      <t>ホイクタンカヒョウ</t>
    </rPh>
    <phoneticPr fontId="2"/>
  </si>
  <si>
    <t>BS62</t>
    <phoneticPr fontId="2"/>
  </si>
  <si>
    <t>20240401_幼稚園_公定価格保育単価表１</t>
    <rPh sb="9" eb="12">
      <t>ヨウチエン</t>
    </rPh>
    <rPh sb="13" eb="17">
      <t>コウテイカカク</t>
    </rPh>
    <rPh sb="17" eb="22">
      <t>ホイクタンカヒョウ</t>
    </rPh>
    <phoneticPr fontId="2"/>
  </si>
  <si>
    <t>加配上限</t>
    <rPh sb="0" eb="4">
      <t>カハイジョウゲン</t>
    </rPh>
    <phoneticPr fontId="2"/>
  </si>
  <si>
    <t>チーム保育加配加算</t>
    <rPh sb="3" eb="5">
      <t>ホイク</t>
    </rPh>
    <rPh sb="5" eb="9">
      <t>カハイカサン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</si>
</sst>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#,#\ #\ #,\ #\ #\ #"/>
    <numFmt numFmtId="178" formatCode="#,##0;&quot;▲ &quot;#,##0"/>
    <numFmt numFmtId="179" formatCode="0_);[Red]\(0\)"/>
    <numFmt numFmtId="180" formatCode="#&quot;日&quot;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HG創英角ﾎﾟｯﾌﾟ体"/>
      <family val="3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HGｺﾞｼｯｸM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/>
      <right style="thin">
        <color auto="1"/>
      </right>
      <top style="thin">
        <color indexed="64"/>
      </top>
      <bottom/>
      <diagonal style="hair">
        <color theme="1" tint="0.499984740745262"/>
      </diagonal>
    </border>
    <border diagonalUp="1">
      <left/>
      <right style="thin">
        <color auto="1"/>
      </right>
      <top/>
      <bottom style="thin">
        <color indexed="64"/>
      </bottom>
      <diagonal style="hair">
        <color theme="1" tint="0.499984740745262"/>
      </diagonal>
    </border>
    <border diagonalUp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Up="1">
      <left/>
      <right/>
      <top/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auto="1"/>
      </right>
      <top/>
      <bottom/>
      <diagonal style="thin">
        <color auto="1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17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17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18" xfId="0" applyFont="1" applyBorder="1" applyAlignment="1">
      <alignment horizontal="left" vertical="center"/>
    </xf>
    <xf numFmtId="3" fontId="15" fillId="0" borderId="18" xfId="3" applyNumberFormat="1" applyFont="1" applyBorder="1" applyAlignment="1">
      <alignment horizontal="left" vertical="top"/>
    </xf>
    <xf numFmtId="38" fontId="0" fillId="0" borderId="18" xfId="2" applyFont="1" applyBorder="1">
      <alignment vertical="center"/>
    </xf>
    <xf numFmtId="178" fontId="16" fillId="8" borderId="18" xfId="3" applyNumberFormat="1" applyFont="1" applyFill="1" applyBorder="1" applyAlignment="1">
      <alignment vertical="top" wrapText="1"/>
    </xf>
    <xf numFmtId="0" fontId="16" fillId="8" borderId="18" xfId="3" applyNumberFormat="1" applyFont="1" applyFill="1" applyBorder="1" applyAlignment="1">
      <alignment horizontal="left" vertical="top" shrinkToFit="1"/>
    </xf>
    <xf numFmtId="38" fontId="0" fillId="0" borderId="18" xfId="2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18" fillId="9" borderId="0" xfId="0" applyFont="1" applyFill="1">
      <alignment vertical="center"/>
    </xf>
    <xf numFmtId="0" fontId="18" fillId="0" borderId="0" xfId="0" applyFont="1">
      <alignment vertical="center"/>
    </xf>
    <xf numFmtId="178" fontId="17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8" fillId="13" borderId="0" xfId="0" applyFont="1" applyFill="1">
      <alignment vertical="center"/>
    </xf>
    <xf numFmtId="0" fontId="0" fillId="13" borderId="0" xfId="0" applyFont="1" applyFill="1">
      <alignment vertical="center"/>
    </xf>
    <xf numFmtId="0" fontId="0" fillId="0" borderId="18" xfId="0" applyFont="1" applyFill="1" applyBorder="1">
      <alignment vertical="center"/>
    </xf>
    <xf numFmtId="38" fontId="0" fillId="0" borderId="18" xfId="2" applyFont="1" applyFill="1" applyBorder="1">
      <alignment vertical="center"/>
    </xf>
    <xf numFmtId="38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8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8" fillId="9" borderId="0" xfId="0" applyFont="1" applyFill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23" fillId="0" borderId="0" xfId="0" applyFont="1" applyAlignment="1">
      <alignment vertical="top"/>
    </xf>
    <xf numFmtId="0" fontId="23" fillId="0" borderId="0" xfId="0" applyNumberFormat="1" applyFont="1" applyAlignment="1">
      <alignment vertical="top"/>
    </xf>
    <xf numFmtId="3" fontId="13" fillId="7" borderId="40" xfId="3" applyNumberFormat="1" applyFont="1" applyFill="1" applyBorder="1" applyAlignment="1">
      <alignment horizontal="left" vertical="center" wrapText="1"/>
    </xf>
    <xf numFmtId="179" fontId="13" fillId="7" borderId="40" xfId="3" applyNumberFormat="1" applyFont="1" applyFill="1" applyBorder="1" applyAlignment="1">
      <alignment horizontal="left" vertical="center" wrapText="1"/>
    </xf>
    <xf numFmtId="178" fontId="13" fillId="7" borderId="40" xfId="3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78" fontId="13" fillId="7" borderId="40" xfId="3" applyNumberFormat="1" applyFont="1" applyFill="1" applyBorder="1" applyAlignment="1">
      <alignment horizontal="left" vertical="center"/>
    </xf>
    <xf numFmtId="0" fontId="15" fillId="10" borderId="1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7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wrapTex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178" fontId="16" fillId="8" borderId="37" xfId="3" applyNumberFormat="1" applyFont="1" applyFill="1" applyBorder="1" applyAlignment="1">
      <alignment vertical="top" wrapText="1"/>
    </xf>
    <xf numFmtId="38" fontId="0" fillId="0" borderId="37" xfId="2" applyFont="1" applyBorder="1" applyAlignment="1">
      <alignment horizontal="center" vertical="center"/>
    </xf>
    <xf numFmtId="0" fontId="16" fillId="8" borderId="47" xfId="3" applyNumberFormat="1" applyFont="1" applyFill="1" applyBorder="1" applyAlignment="1">
      <alignment horizontal="left" vertical="top" shrinkToFit="1"/>
    </xf>
    <xf numFmtId="38" fontId="0" fillId="0" borderId="47" xfId="2" applyFont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37" xfId="0" applyBorder="1" applyAlignment="1">
      <alignment vertical="center"/>
    </xf>
    <xf numFmtId="0" fontId="0" fillId="10" borderId="37" xfId="0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0" fillId="0" borderId="37" xfId="0" applyFont="1" applyBorder="1">
      <alignment vertical="center"/>
    </xf>
    <xf numFmtId="0" fontId="13" fillId="7" borderId="37" xfId="3" applyFont="1" applyFill="1" applyBorder="1" applyAlignment="1">
      <alignment horizontal="left" vertical="center" shrinkToFit="1"/>
    </xf>
    <xf numFmtId="0" fontId="13" fillId="7" borderId="18" xfId="3" applyFont="1" applyFill="1" applyBorder="1" applyAlignment="1">
      <alignment horizontal="left" vertical="center" shrinkToFit="1"/>
    </xf>
    <xf numFmtId="0" fontId="24" fillId="0" borderId="18" xfId="3" applyFont="1" applyBorder="1" applyAlignment="1">
      <alignment vertical="center" wrapText="1"/>
    </xf>
    <xf numFmtId="3" fontId="24" fillId="0" borderId="18" xfId="3" applyNumberFormat="1" applyFont="1" applyBorder="1">
      <alignment vertical="center"/>
    </xf>
    <xf numFmtId="3" fontId="24" fillId="0" borderId="18" xfId="3" applyNumberFormat="1" applyFont="1" applyBorder="1" applyAlignment="1">
      <alignment horizontal="left" vertical="center"/>
    </xf>
    <xf numFmtId="38" fontId="24" fillId="0" borderId="18" xfId="2" applyFont="1" applyBorder="1" applyAlignment="1">
      <alignment vertical="center"/>
    </xf>
    <xf numFmtId="38" fontId="24" fillId="0" borderId="18" xfId="2" applyFont="1" applyBorder="1" applyAlignment="1">
      <alignment vertical="center" shrinkToFit="1"/>
    </xf>
    <xf numFmtId="38" fontId="24" fillId="0" borderId="18" xfId="2" applyFont="1" applyFill="1" applyBorder="1" applyAlignment="1">
      <alignment vertical="center"/>
    </xf>
    <xf numFmtId="38" fontId="24" fillId="0" borderId="18" xfId="2" applyFont="1" applyBorder="1" applyAlignment="1"/>
    <xf numFmtId="38" fontId="24" fillId="0" borderId="18" xfId="2" applyFont="1" applyBorder="1" applyAlignment="1">
      <alignment horizontal="right"/>
    </xf>
    <xf numFmtId="0" fontId="35" fillId="0" borderId="0" xfId="3" applyFont="1">
      <alignment vertical="center"/>
    </xf>
    <xf numFmtId="38" fontId="24" fillId="0" borderId="18" xfId="2" applyFont="1" applyBorder="1" applyAlignment="1">
      <alignment horizontal="right" vertical="center"/>
    </xf>
    <xf numFmtId="3" fontId="36" fillId="0" borderId="0" xfId="3" applyNumberFormat="1" applyFont="1">
      <alignment vertical="center"/>
    </xf>
    <xf numFmtId="3" fontId="0" fillId="0" borderId="18" xfId="0" applyNumberFormat="1" applyBorder="1">
      <alignment vertical="center"/>
    </xf>
    <xf numFmtId="3" fontId="1" fillId="0" borderId="18" xfId="3" applyNumberFormat="1" applyFont="1" applyBorder="1">
      <alignment vertical="center"/>
    </xf>
    <xf numFmtId="0" fontId="38" fillId="0" borderId="0" xfId="0" applyFont="1">
      <alignment vertical="center"/>
    </xf>
    <xf numFmtId="0" fontId="38" fillId="0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6" borderId="47" xfId="0" applyFill="1" applyBorder="1" applyProtection="1">
      <alignment vertical="center"/>
      <protection locked="0"/>
    </xf>
    <xf numFmtId="0" fontId="22" fillId="6" borderId="18" xfId="0" applyFont="1" applyFill="1" applyBorder="1" applyAlignment="1" applyProtection="1">
      <alignment horizontal="center" vertical="center"/>
      <protection locked="0"/>
    </xf>
    <xf numFmtId="180" fontId="0" fillId="6" borderId="18" xfId="0" applyNumberFormat="1" applyFill="1" applyBorder="1" applyAlignment="1" applyProtection="1">
      <alignment horizontal="center" vertical="center"/>
      <protection locked="0"/>
    </xf>
    <xf numFmtId="180" fontId="15" fillId="6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8" xfId="0" applyBorder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0" fontId="37" fillId="0" borderId="42" xfId="0" applyFont="1" applyBorder="1" applyAlignment="1" applyProtection="1">
      <alignment horizontal="left" vertical="center"/>
    </xf>
    <xf numFmtId="0" fontId="15" fillId="0" borderId="21" xfId="0" applyFont="1" applyBorder="1" applyAlignment="1" applyProtection="1">
      <alignment vertical="center"/>
    </xf>
    <xf numFmtId="179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38" fontId="15" fillId="19" borderId="18" xfId="2" applyFont="1" applyFill="1" applyBorder="1" applyAlignment="1" applyProtection="1">
      <alignment horizontal="right" vertical="center"/>
      <protection locked="0"/>
    </xf>
    <xf numFmtId="0" fontId="0" fillId="14" borderId="0" xfId="0" applyFill="1" applyProtection="1">
      <alignment vertical="center"/>
    </xf>
    <xf numFmtId="0" fontId="19" fillId="15" borderId="18" xfId="0" applyFont="1" applyFill="1" applyBorder="1" applyProtection="1">
      <alignment vertical="center"/>
    </xf>
    <xf numFmtId="0" fontId="19" fillId="15" borderId="37" xfId="0" applyFont="1" applyFill="1" applyBorder="1" applyAlignment="1" applyProtection="1">
      <alignment horizontal="center" vertical="center"/>
    </xf>
    <xf numFmtId="0" fontId="19" fillId="15" borderId="0" xfId="0" applyFont="1" applyFill="1" applyBorder="1" applyAlignment="1" applyProtection="1">
      <alignment horizontal="center" vertical="center" wrapText="1"/>
    </xf>
    <xf numFmtId="0" fontId="19" fillId="15" borderId="0" xfId="0" applyFont="1" applyFill="1" applyBorder="1" applyAlignment="1" applyProtection="1">
      <alignment horizontal="center" vertical="center"/>
    </xf>
    <xf numFmtId="179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right" vertical="center"/>
    </xf>
    <xf numFmtId="38" fontId="26" fillId="0" borderId="0" xfId="0" applyNumberFormat="1" applyFont="1" applyProtection="1">
      <alignment vertical="center"/>
    </xf>
    <xf numFmtId="0" fontId="3" fillId="4" borderId="22" xfId="0" applyFont="1" applyFill="1" applyBorder="1" applyAlignment="1" applyProtection="1">
      <alignment vertical="center" shrinkToFit="1"/>
    </xf>
    <xf numFmtId="0" fontId="3" fillId="4" borderId="1" xfId="0" applyFont="1" applyFill="1" applyBorder="1" applyAlignment="1" applyProtection="1">
      <alignment vertical="center" shrinkToFit="1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24" fillId="0" borderId="18" xfId="3" applyFont="1" applyBorder="1">
      <alignment vertical="center"/>
    </xf>
    <xf numFmtId="0" fontId="0" fillId="0" borderId="18" xfId="0" applyBorder="1" applyAlignment="1">
      <alignment vertical="center" wrapText="1"/>
    </xf>
    <xf numFmtId="0" fontId="0" fillId="13" borderId="0" xfId="0" applyFill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48" xfId="0" applyBorder="1" applyProtection="1">
      <alignment vertical="center"/>
    </xf>
    <xf numFmtId="0" fontId="0" fillId="0" borderId="47" xfId="0" applyBorder="1" applyProtection="1">
      <alignment vertical="center"/>
    </xf>
    <xf numFmtId="0" fontId="33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48" xfId="0" applyFill="1" applyBorder="1" applyProtection="1">
      <alignment vertical="center"/>
    </xf>
    <xf numFmtId="0" fontId="19" fillId="0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center" vertical="center"/>
    </xf>
    <xf numFmtId="38" fontId="0" fillId="0" borderId="18" xfId="2" applyFont="1" applyFill="1" applyBorder="1" applyAlignment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47" xfId="0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textRotation="255"/>
      <protection locked="0"/>
    </xf>
    <xf numFmtId="0" fontId="5" fillId="4" borderId="0" xfId="0" applyFont="1" applyFill="1" applyBorder="1" applyAlignment="1" applyProtection="1">
      <alignment vertical="center" shrinkToFit="1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43" fillId="2" borderId="0" xfId="0" applyFont="1" applyFill="1" applyBorder="1" applyAlignment="1" applyProtection="1">
      <alignment vertical="center"/>
      <protection locked="0"/>
    </xf>
    <xf numFmtId="38" fontId="21" fillId="4" borderId="0" xfId="0" applyNumberFormat="1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41" fillId="4" borderId="0" xfId="0" applyFont="1" applyFill="1" applyBorder="1" applyProtection="1">
      <alignment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38" fontId="0" fillId="17" borderId="0" xfId="2" applyFont="1" applyFill="1" applyBorder="1" applyAlignment="1" applyProtection="1">
      <alignment vertical="center"/>
      <protection locked="0"/>
    </xf>
    <xf numFmtId="0" fontId="21" fillId="16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21" fillId="16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21" fillId="16" borderId="0" xfId="0" applyFont="1" applyFill="1" applyBorder="1" applyAlignment="1" applyProtection="1">
      <alignment vertical="center" shrinkToFit="1"/>
      <protection locked="0"/>
    </xf>
    <xf numFmtId="180" fontId="21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21" fillId="16" borderId="0" xfId="0" applyNumberFormat="1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textRotation="255"/>
      <protection locked="0"/>
    </xf>
    <xf numFmtId="0" fontId="6" fillId="4" borderId="0" xfId="0" applyFont="1" applyFill="1" applyBorder="1" applyProtection="1">
      <alignment vertical="center"/>
      <protection locked="0"/>
    </xf>
    <xf numFmtId="0" fontId="15" fillId="0" borderId="18" xfId="0" applyFont="1" applyFill="1" applyBorder="1" applyAlignment="1">
      <alignment vertical="center"/>
    </xf>
    <xf numFmtId="0" fontId="0" fillId="10" borderId="18" xfId="0" applyFont="1" applyFill="1" applyBorder="1" applyAlignment="1">
      <alignment horizontal="center" vertical="center"/>
    </xf>
    <xf numFmtId="38" fontId="24" fillId="0" borderId="18" xfId="2" applyFont="1" applyBorder="1">
      <alignment vertical="center"/>
    </xf>
    <xf numFmtId="0" fontId="0" fillId="0" borderId="18" xfId="0" applyBorder="1" applyAlignment="1" applyProtection="1">
      <alignment horizontal="left" vertical="center"/>
    </xf>
    <xf numFmtId="0" fontId="0" fillId="0" borderId="115" xfId="0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vertical="center"/>
      <protection locked="0"/>
    </xf>
    <xf numFmtId="0" fontId="0" fillId="0" borderId="37" xfId="0" applyFont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 applyProtection="1">
      <alignment vertical="center"/>
    </xf>
    <xf numFmtId="0" fontId="0" fillId="6" borderId="37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right" vertical="center"/>
      <protection locked="0"/>
    </xf>
    <xf numFmtId="0" fontId="47" fillId="0" borderId="0" xfId="0" applyFont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vertical="center"/>
    </xf>
    <xf numFmtId="0" fontId="6" fillId="4" borderId="13" xfId="0" applyFont="1" applyFill="1" applyBorder="1" applyAlignment="1" applyProtection="1">
      <alignment vertical="center"/>
    </xf>
    <xf numFmtId="0" fontId="11" fillId="4" borderId="13" xfId="0" applyFont="1" applyFill="1" applyBorder="1" applyAlignment="1" applyProtection="1">
      <alignment vertical="center" wrapText="1"/>
    </xf>
    <xf numFmtId="0" fontId="11" fillId="4" borderId="13" xfId="0" applyFont="1" applyFill="1" applyBorder="1" applyAlignment="1" applyProtection="1">
      <alignment vertical="center"/>
      <protection locked="0"/>
    </xf>
    <xf numFmtId="0" fontId="0" fillId="0" borderId="18" xfId="0" applyNumberFormat="1" applyBorder="1" applyAlignment="1" applyProtection="1">
      <alignment horizontal="center" vertical="center"/>
      <protection hidden="1"/>
    </xf>
    <xf numFmtId="178" fontId="49" fillId="0" borderId="18" xfId="3" applyNumberFormat="1" applyFont="1" applyBorder="1" applyAlignment="1">
      <alignment horizontal="right" vertical="center"/>
    </xf>
    <xf numFmtId="0" fontId="28" fillId="0" borderId="0" xfId="0" applyFont="1" applyAlignment="1">
      <alignment vertical="top"/>
    </xf>
    <xf numFmtId="38" fontId="49" fillId="0" borderId="18" xfId="2" applyFont="1" applyBorder="1" applyAlignment="1">
      <alignment vertical="center"/>
    </xf>
    <xf numFmtId="38" fontId="49" fillId="0" borderId="18" xfId="2" applyFont="1" applyBorder="1" applyAlignment="1">
      <alignment vertical="center" shrinkToFit="1"/>
    </xf>
    <xf numFmtId="38" fontId="49" fillId="0" borderId="18" xfId="2" applyFont="1" applyBorder="1">
      <alignment vertical="center"/>
    </xf>
    <xf numFmtId="3" fontId="49" fillId="0" borderId="18" xfId="3" applyNumberFormat="1" applyFont="1" applyBorder="1">
      <alignment vertical="center"/>
    </xf>
    <xf numFmtId="0" fontId="49" fillId="0" borderId="18" xfId="3" applyFont="1" applyBorder="1">
      <alignment vertical="center"/>
    </xf>
    <xf numFmtId="38" fontId="33" fillId="0" borderId="18" xfId="2" applyFont="1" applyFill="1" applyBorder="1">
      <alignment vertical="center"/>
    </xf>
    <xf numFmtId="3" fontId="33" fillId="0" borderId="18" xfId="0" applyNumberFormat="1" applyFont="1" applyBorder="1">
      <alignment vertical="center"/>
    </xf>
    <xf numFmtId="0" fontId="15" fillId="0" borderId="18" xfId="0" applyFont="1" applyBorder="1" applyAlignment="1" applyProtection="1">
      <alignment vertical="center" shrinkToFit="1"/>
    </xf>
    <xf numFmtId="0" fontId="0" fillId="0" borderId="18" xfId="0" applyBorder="1" applyAlignment="1" applyProtection="1">
      <alignment vertical="center" shrinkToFit="1"/>
    </xf>
    <xf numFmtId="0" fontId="0" fillId="0" borderId="18" xfId="0" applyFill="1" applyBorder="1" applyAlignment="1" applyProtection="1">
      <alignment horizontal="left" vertical="center"/>
    </xf>
    <xf numFmtId="179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left" vertical="center"/>
    </xf>
    <xf numFmtId="0" fontId="0" fillId="0" borderId="67" xfId="0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37" xfId="0" applyFont="1" applyBorder="1" applyAlignment="1" applyProtection="1">
      <alignment horizontal="left" vertical="center"/>
    </xf>
    <xf numFmtId="0" fontId="15" fillId="0" borderId="47" xfId="0" applyFont="1" applyBorder="1" applyAlignment="1" applyProtection="1">
      <alignment horizontal="left" vertical="center"/>
    </xf>
    <xf numFmtId="0" fontId="15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20" xfId="0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42" fillId="2" borderId="0" xfId="0" applyFont="1" applyFill="1" applyBorder="1" applyAlignment="1" applyProtection="1">
      <alignment horizontal="center" vertical="center"/>
      <protection locked="0"/>
    </xf>
    <xf numFmtId="0" fontId="42" fillId="2" borderId="9" xfId="0" applyFont="1" applyFill="1" applyBorder="1" applyAlignment="1" applyProtection="1">
      <alignment horizontal="center" vertical="center"/>
      <protection locked="0"/>
    </xf>
    <xf numFmtId="0" fontId="21" fillId="16" borderId="83" xfId="0" applyFont="1" applyFill="1" applyBorder="1" applyAlignment="1" applyProtection="1">
      <alignment horizontal="left" vertical="center"/>
    </xf>
    <xf numFmtId="0" fontId="21" fillId="16" borderId="2" xfId="0" applyFont="1" applyFill="1" applyBorder="1" applyAlignment="1" applyProtection="1">
      <alignment horizontal="left" vertical="center"/>
    </xf>
    <xf numFmtId="0" fontId="21" fillId="16" borderId="84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21" fillId="16" borderId="15" xfId="0" applyFont="1" applyFill="1" applyBorder="1" applyAlignment="1" applyProtection="1">
      <alignment horizontal="left" vertical="center"/>
    </xf>
    <xf numFmtId="0" fontId="21" fillId="16" borderId="12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 wrapText="1"/>
      <protection locked="0"/>
    </xf>
    <xf numFmtId="179" fontId="21" fillId="16" borderId="40" xfId="0" applyNumberFormat="1" applyFont="1" applyFill="1" applyBorder="1" applyAlignment="1" applyProtection="1">
      <alignment horizontal="center" vertical="center" wrapText="1"/>
    </xf>
    <xf numFmtId="179" fontId="21" fillId="16" borderId="22" xfId="0" applyNumberFormat="1" applyFont="1" applyFill="1" applyBorder="1" applyAlignment="1" applyProtection="1">
      <alignment horizontal="center" vertical="center" wrapText="1"/>
    </xf>
    <xf numFmtId="179" fontId="21" fillId="16" borderId="51" xfId="0" applyNumberFormat="1" applyFont="1" applyFill="1" applyBorder="1" applyAlignment="1" applyProtection="1">
      <alignment horizontal="center" vertical="center" wrapText="1"/>
    </xf>
    <xf numFmtId="179" fontId="21" fillId="16" borderId="67" xfId="0" applyNumberFormat="1" applyFont="1" applyFill="1" applyBorder="1" applyAlignment="1" applyProtection="1">
      <alignment horizontal="center" vertical="center" wrapText="1"/>
    </xf>
    <xf numFmtId="179" fontId="21" fillId="16" borderId="0" xfId="0" applyNumberFormat="1" applyFont="1" applyFill="1" applyBorder="1" applyAlignment="1" applyProtection="1">
      <alignment horizontal="center" vertical="center" wrapText="1"/>
    </xf>
    <xf numFmtId="179" fontId="21" fillId="16" borderId="9" xfId="0" applyNumberFormat="1" applyFont="1" applyFill="1" applyBorder="1" applyAlignment="1" applyProtection="1">
      <alignment horizontal="center" vertical="center" wrapText="1"/>
    </xf>
    <xf numFmtId="179" fontId="21" fillId="16" borderId="42" xfId="0" applyNumberFormat="1" applyFont="1" applyFill="1" applyBorder="1" applyAlignment="1" applyProtection="1">
      <alignment horizontal="center" vertical="center" wrapText="1"/>
    </xf>
    <xf numFmtId="179" fontId="21" fillId="16" borderId="43" xfId="0" applyNumberFormat="1" applyFont="1" applyFill="1" applyBorder="1" applyAlignment="1" applyProtection="1">
      <alignment horizontal="center" vertical="center" wrapText="1"/>
    </xf>
    <xf numFmtId="179" fontId="21" fillId="16" borderId="52" xfId="0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176" fontId="21" fillId="18" borderId="40" xfId="0" applyNumberFormat="1" applyFont="1" applyFill="1" applyBorder="1" applyAlignment="1" applyProtection="1">
      <alignment horizontal="center" vertical="center"/>
    </xf>
    <xf numFmtId="176" fontId="21" fillId="18" borderId="22" xfId="0" applyNumberFormat="1" applyFont="1" applyFill="1" applyBorder="1" applyAlignment="1" applyProtection="1">
      <alignment horizontal="center" vertical="center"/>
    </xf>
    <xf numFmtId="176" fontId="21" fillId="18" borderId="41" xfId="0" applyNumberFormat="1" applyFont="1" applyFill="1" applyBorder="1" applyAlignment="1" applyProtection="1">
      <alignment horizontal="center" vertical="center"/>
    </xf>
    <xf numFmtId="176" fontId="21" fillId="18" borderId="67" xfId="0" applyNumberFormat="1" applyFont="1" applyFill="1" applyBorder="1" applyAlignment="1" applyProtection="1">
      <alignment horizontal="center" vertical="center"/>
    </xf>
    <xf numFmtId="176" fontId="21" fillId="18" borderId="0" xfId="0" applyNumberFormat="1" applyFont="1" applyFill="1" applyBorder="1" applyAlignment="1" applyProtection="1">
      <alignment horizontal="center" vertical="center"/>
    </xf>
    <xf numFmtId="176" fontId="21" fillId="18" borderId="66" xfId="0" applyNumberFormat="1" applyFont="1" applyFill="1" applyBorder="1" applyAlignment="1" applyProtection="1">
      <alignment horizontal="center" vertical="center"/>
    </xf>
    <xf numFmtId="176" fontId="21" fillId="18" borderId="30" xfId="0" applyNumberFormat="1" applyFont="1" applyFill="1" applyBorder="1" applyAlignment="1" applyProtection="1">
      <alignment horizontal="center" vertical="center"/>
    </xf>
    <xf numFmtId="176" fontId="21" fillId="18" borderId="1" xfId="0" applyNumberFormat="1" applyFont="1" applyFill="1" applyBorder="1" applyAlignment="1" applyProtection="1">
      <alignment horizontal="center" vertical="center"/>
    </xf>
    <xf numFmtId="176" fontId="21" fillId="18" borderId="29" xfId="0" applyNumberFormat="1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21" fillId="18" borderId="40" xfId="0" applyFont="1" applyFill="1" applyBorder="1" applyAlignment="1" applyProtection="1">
      <alignment horizontal="center" vertical="center"/>
    </xf>
    <xf numFmtId="0" fontId="21" fillId="18" borderId="22" xfId="0" applyFont="1" applyFill="1" applyBorder="1" applyAlignment="1" applyProtection="1">
      <alignment horizontal="center" vertical="center"/>
    </xf>
    <xf numFmtId="0" fontId="21" fillId="18" borderId="67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horizontal="center" vertical="center"/>
    </xf>
    <xf numFmtId="0" fontId="21" fillId="18" borderId="30" xfId="0" applyFont="1" applyFill="1" applyBorder="1" applyAlignment="1" applyProtection="1">
      <alignment horizontal="center" vertical="center"/>
    </xf>
    <xf numFmtId="0" fontId="21" fillId="18" borderId="1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5" fillId="4" borderId="51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20" fillId="6" borderId="86" xfId="0" applyFont="1" applyFill="1" applyBorder="1" applyAlignment="1" applyProtection="1">
      <alignment horizontal="center" vertical="center"/>
      <protection locked="0"/>
    </xf>
    <xf numFmtId="0" fontId="20" fillId="6" borderId="87" xfId="0" applyFont="1" applyFill="1" applyBorder="1" applyAlignment="1" applyProtection="1">
      <alignment horizontal="center" vertical="center"/>
      <protection locked="0"/>
    </xf>
    <xf numFmtId="0" fontId="20" fillId="6" borderId="88" xfId="0" applyFont="1" applyFill="1" applyBorder="1" applyAlignment="1" applyProtection="1">
      <alignment horizontal="center" vertical="center"/>
      <protection locked="0"/>
    </xf>
    <xf numFmtId="0" fontId="20" fillId="6" borderId="89" xfId="0" applyFont="1" applyFill="1" applyBorder="1" applyAlignment="1" applyProtection="1">
      <alignment horizontal="center" vertical="center"/>
      <protection locked="0"/>
    </xf>
    <xf numFmtId="0" fontId="20" fillId="6" borderId="90" xfId="0" applyFont="1" applyFill="1" applyBorder="1" applyAlignment="1" applyProtection="1">
      <alignment horizontal="center" vertical="center"/>
      <protection locked="0"/>
    </xf>
    <xf numFmtId="0" fontId="20" fillId="6" borderId="91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179" fontId="21" fillId="18" borderId="61" xfId="0" applyNumberFormat="1" applyFont="1" applyFill="1" applyBorder="1" applyAlignment="1" applyProtection="1">
      <alignment horizontal="center" vertical="center"/>
    </xf>
    <xf numFmtId="179" fontId="21" fillId="18" borderId="13" xfId="0" applyNumberFormat="1" applyFont="1" applyFill="1" applyBorder="1" applyAlignment="1" applyProtection="1">
      <alignment horizontal="center" vertical="center"/>
    </xf>
    <xf numFmtId="179" fontId="21" fillId="18" borderId="7" xfId="0" applyNumberFormat="1" applyFont="1" applyFill="1" applyBorder="1" applyAlignment="1" applyProtection="1">
      <alignment horizontal="center" vertical="center"/>
    </xf>
    <xf numFmtId="179" fontId="21" fillId="18" borderId="42" xfId="0" applyNumberFormat="1" applyFont="1" applyFill="1" applyBorder="1" applyAlignment="1" applyProtection="1">
      <alignment horizontal="center" vertical="center"/>
    </xf>
    <xf numFmtId="179" fontId="21" fillId="18" borderId="43" xfId="0" applyNumberFormat="1" applyFont="1" applyFill="1" applyBorder="1" applyAlignment="1" applyProtection="1">
      <alignment horizontal="center" vertical="center"/>
    </xf>
    <xf numFmtId="179" fontId="21" fillId="18" borderId="5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textRotation="255"/>
    </xf>
    <xf numFmtId="0" fontId="6" fillId="3" borderId="7" xfId="0" applyFont="1" applyFill="1" applyBorder="1" applyAlignment="1" applyProtection="1">
      <alignment horizontal="center" vertical="center" textRotation="255"/>
    </xf>
    <xf numFmtId="0" fontId="6" fillId="3" borderId="8" xfId="0" applyFont="1" applyFill="1" applyBorder="1" applyAlignment="1" applyProtection="1">
      <alignment horizontal="center" vertical="center" textRotation="255"/>
    </xf>
    <xf numFmtId="0" fontId="6" fillId="3" borderId="9" xfId="0" applyFont="1" applyFill="1" applyBorder="1" applyAlignment="1" applyProtection="1">
      <alignment horizontal="center" vertical="center" textRotation="255"/>
    </xf>
    <xf numFmtId="0" fontId="6" fillId="3" borderId="10" xfId="0" applyFont="1" applyFill="1" applyBorder="1" applyAlignment="1" applyProtection="1">
      <alignment horizontal="center" vertical="center" textRotation="255"/>
    </xf>
    <xf numFmtId="0" fontId="6" fillId="3" borderId="11" xfId="0" applyFont="1" applyFill="1" applyBorder="1" applyAlignment="1" applyProtection="1">
      <alignment horizontal="center" vertical="center" textRotation="255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5" fillId="3" borderId="13" xfId="0" applyFont="1" applyFill="1" applyBorder="1" applyAlignment="1" applyProtection="1">
      <alignment horizontal="center" vertical="center" wrapText="1" shrinkToFit="1"/>
    </xf>
    <xf numFmtId="0" fontId="5" fillId="3" borderId="60" xfId="0" applyFont="1" applyFill="1" applyBorder="1" applyAlignment="1" applyProtection="1">
      <alignment horizontal="center" vertical="center" wrapText="1" shrinkToFit="1"/>
    </xf>
    <xf numFmtId="0" fontId="5" fillId="3" borderId="57" xfId="0" applyFont="1" applyFill="1" applyBorder="1" applyAlignment="1" applyProtection="1">
      <alignment horizontal="center" vertical="center" wrapText="1" shrinkToFit="1"/>
    </xf>
    <xf numFmtId="0" fontId="5" fillId="3" borderId="43" xfId="0" applyFont="1" applyFill="1" applyBorder="1" applyAlignment="1" applyProtection="1">
      <alignment horizontal="center" vertical="center" wrapText="1" shrinkToFit="1"/>
    </xf>
    <xf numFmtId="0" fontId="5" fillId="3" borderId="44" xfId="0" applyFont="1" applyFill="1" applyBorder="1" applyAlignment="1" applyProtection="1">
      <alignment horizontal="center" vertical="center" wrapText="1" shrinkToFit="1"/>
    </xf>
    <xf numFmtId="179" fontId="6" fillId="16" borderId="61" xfId="0" applyNumberFormat="1" applyFont="1" applyFill="1" applyBorder="1" applyAlignment="1" applyProtection="1">
      <alignment horizontal="center" vertical="center"/>
    </xf>
    <xf numFmtId="179" fontId="6" fillId="16" borderId="13" xfId="0" applyNumberFormat="1" applyFont="1" applyFill="1" applyBorder="1" applyAlignment="1" applyProtection="1">
      <alignment horizontal="center" vertical="center"/>
    </xf>
    <xf numFmtId="179" fontId="6" fillId="16" borderId="60" xfId="0" applyNumberFormat="1" applyFont="1" applyFill="1" applyBorder="1" applyAlignment="1" applyProtection="1">
      <alignment horizontal="center" vertical="center"/>
    </xf>
    <xf numFmtId="179" fontId="6" fillId="16" borderId="42" xfId="0" applyNumberFormat="1" applyFont="1" applyFill="1" applyBorder="1" applyAlignment="1" applyProtection="1">
      <alignment horizontal="center" vertical="center"/>
    </xf>
    <xf numFmtId="179" fontId="6" fillId="16" borderId="43" xfId="0" applyNumberFormat="1" applyFont="1" applyFill="1" applyBorder="1" applyAlignment="1" applyProtection="1">
      <alignment horizontal="center" vertical="center"/>
    </xf>
    <xf numFmtId="179" fontId="6" fillId="16" borderId="44" xfId="0" applyNumberFormat="1" applyFont="1" applyFill="1" applyBorder="1" applyAlignment="1" applyProtection="1">
      <alignment horizontal="center" vertical="center"/>
    </xf>
    <xf numFmtId="0" fontId="3" fillId="2" borderId="68" xfId="0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59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6" xfId="0" applyFont="1" applyFill="1" applyBorder="1" applyAlignment="1" applyProtection="1">
      <alignment horizontal="center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179" fontId="27" fillId="18" borderId="40" xfId="0" applyNumberFormat="1" applyFont="1" applyFill="1" applyBorder="1" applyAlignment="1" applyProtection="1">
      <alignment horizontal="center" vertical="center"/>
    </xf>
    <xf numFmtId="179" fontId="27" fillId="18" borderId="22" xfId="0" applyNumberFormat="1" applyFont="1" applyFill="1" applyBorder="1" applyAlignment="1" applyProtection="1">
      <alignment horizontal="center" vertical="center"/>
    </xf>
    <xf numFmtId="179" fontId="27" fillId="18" borderId="51" xfId="0" applyNumberFormat="1" applyFont="1" applyFill="1" applyBorder="1" applyAlignment="1" applyProtection="1">
      <alignment horizontal="center" vertical="center"/>
    </xf>
    <xf numFmtId="179" fontId="27" fillId="18" borderId="67" xfId="0" applyNumberFormat="1" applyFont="1" applyFill="1" applyBorder="1" applyAlignment="1" applyProtection="1">
      <alignment horizontal="center" vertical="center"/>
    </xf>
    <xf numFmtId="179" fontId="27" fillId="18" borderId="0" xfId="0" applyNumberFormat="1" applyFont="1" applyFill="1" applyBorder="1" applyAlignment="1" applyProtection="1">
      <alignment horizontal="center" vertical="center"/>
    </xf>
    <xf numFmtId="179" fontId="27" fillId="18" borderId="9" xfId="0" applyNumberFormat="1" applyFont="1" applyFill="1" applyBorder="1" applyAlignment="1" applyProtection="1">
      <alignment horizontal="center" vertical="center"/>
    </xf>
    <xf numFmtId="179" fontId="27" fillId="18" borderId="42" xfId="0" applyNumberFormat="1" applyFont="1" applyFill="1" applyBorder="1" applyAlignment="1" applyProtection="1">
      <alignment horizontal="center" vertical="center"/>
    </xf>
    <xf numFmtId="179" fontId="27" fillId="18" borderId="43" xfId="0" applyNumberFormat="1" applyFont="1" applyFill="1" applyBorder="1" applyAlignment="1" applyProtection="1">
      <alignment horizontal="center" vertical="center"/>
    </xf>
    <xf numFmtId="179" fontId="27" fillId="18" borderId="52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66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21" fillId="16" borderId="40" xfId="0" applyNumberFormat="1" applyFont="1" applyFill="1" applyBorder="1" applyAlignment="1" applyProtection="1">
      <alignment horizontal="center" vertical="center"/>
    </xf>
    <xf numFmtId="0" fontId="21" fillId="16" borderId="22" xfId="0" applyNumberFormat="1" applyFont="1" applyFill="1" applyBorder="1" applyAlignment="1" applyProtection="1">
      <alignment horizontal="center" vertical="center"/>
    </xf>
    <xf numFmtId="0" fontId="21" fillId="16" borderId="67" xfId="0" applyNumberFormat="1" applyFont="1" applyFill="1" applyBorder="1" applyAlignment="1" applyProtection="1">
      <alignment horizontal="center" vertical="center"/>
    </xf>
    <xf numFmtId="0" fontId="21" fillId="16" borderId="0" xfId="0" applyNumberFormat="1" applyFont="1" applyFill="1" applyBorder="1" applyAlignment="1" applyProtection="1">
      <alignment horizontal="center" vertical="center"/>
    </xf>
    <xf numFmtId="0" fontId="21" fillId="16" borderId="30" xfId="0" applyNumberFormat="1" applyFont="1" applyFill="1" applyBorder="1" applyAlignment="1" applyProtection="1">
      <alignment horizontal="center" vertical="center"/>
    </xf>
    <xf numFmtId="0" fontId="21" fillId="16" borderId="1" xfId="0" applyNumberFormat="1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66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57" fontId="11" fillId="4" borderId="61" xfId="0" applyNumberFormat="1" applyFont="1" applyFill="1" applyBorder="1" applyAlignment="1" applyProtection="1">
      <alignment horizontal="center" vertical="center"/>
    </xf>
    <xf numFmtId="57" fontId="11" fillId="4" borderId="13" xfId="0" applyNumberFormat="1" applyFont="1" applyFill="1" applyBorder="1" applyAlignment="1" applyProtection="1">
      <alignment horizontal="center" vertical="center"/>
    </xf>
    <xf numFmtId="57" fontId="11" fillId="4" borderId="7" xfId="0" applyNumberFormat="1" applyFont="1" applyFill="1" applyBorder="1" applyAlignment="1" applyProtection="1">
      <alignment horizontal="center" vertical="center"/>
    </xf>
    <xf numFmtId="0" fontId="21" fillId="16" borderId="40" xfId="0" applyFont="1" applyFill="1" applyBorder="1" applyAlignment="1" applyProtection="1">
      <alignment horizontal="center" vertical="center"/>
    </xf>
    <xf numFmtId="0" fontId="21" fillId="16" borderId="22" xfId="0" applyFont="1" applyFill="1" applyBorder="1" applyAlignment="1" applyProtection="1">
      <alignment horizontal="center" vertical="center"/>
    </xf>
    <xf numFmtId="0" fontId="21" fillId="16" borderId="41" xfId="0" applyFont="1" applyFill="1" applyBorder="1" applyAlignment="1" applyProtection="1">
      <alignment horizontal="center" vertical="center"/>
    </xf>
    <xf numFmtId="0" fontId="21" fillId="16" borderId="42" xfId="0" applyFont="1" applyFill="1" applyBorder="1" applyAlignment="1" applyProtection="1">
      <alignment horizontal="center" vertical="center"/>
    </xf>
    <xf numFmtId="0" fontId="21" fillId="16" borderId="43" xfId="0" applyFont="1" applyFill="1" applyBorder="1" applyAlignment="1" applyProtection="1">
      <alignment horizontal="center" vertical="center"/>
    </xf>
    <xf numFmtId="0" fontId="21" fillId="16" borderId="44" xfId="0" applyFont="1" applyFill="1" applyBorder="1" applyAlignment="1" applyProtection="1">
      <alignment horizontal="center" vertical="center"/>
    </xf>
    <xf numFmtId="0" fontId="12" fillId="4" borderId="97" xfId="0" applyFont="1" applyFill="1" applyBorder="1" applyAlignment="1" applyProtection="1">
      <alignment horizontal="center" vertical="center"/>
    </xf>
    <xf numFmtId="0" fontId="12" fillId="4" borderId="98" xfId="0" applyFont="1" applyFill="1" applyBorder="1" applyAlignment="1" applyProtection="1">
      <alignment horizontal="center" vertical="center"/>
    </xf>
    <xf numFmtId="0" fontId="12" fillId="4" borderId="99" xfId="0" applyFont="1" applyFill="1" applyBorder="1" applyAlignment="1" applyProtection="1">
      <alignment horizontal="center" vertical="center"/>
    </xf>
    <xf numFmtId="0" fontId="12" fillId="4" borderId="94" xfId="0" applyFont="1" applyFill="1" applyBorder="1" applyAlignment="1" applyProtection="1">
      <alignment horizontal="center" vertical="center"/>
    </xf>
    <xf numFmtId="0" fontId="12" fillId="4" borderId="95" xfId="0" applyFont="1" applyFill="1" applyBorder="1" applyAlignment="1" applyProtection="1">
      <alignment horizontal="center" vertical="center"/>
    </xf>
    <xf numFmtId="0" fontId="12" fillId="4" borderId="96" xfId="0" applyFont="1" applyFill="1" applyBorder="1" applyAlignment="1" applyProtection="1">
      <alignment horizontal="center" vertical="center"/>
    </xf>
    <xf numFmtId="0" fontId="12" fillId="4" borderId="100" xfId="0" applyFont="1" applyFill="1" applyBorder="1" applyAlignment="1" applyProtection="1">
      <alignment horizontal="center" vertical="center"/>
    </xf>
    <xf numFmtId="0" fontId="12" fillId="4" borderId="101" xfId="0" applyFont="1" applyFill="1" applyBorder="1" applyAlignment="1" applyProtection="1">
      <alignment horizontal="center" vertical="center"/>
    </xf>
    <xf numFmtId="0" fontId="45" fillId="6" borderId="18" xfId="0" applyFont="1" applyFill="1" applyBorder="1" applyAlignment="1" applyProtection="1">
      <alignment horizontal="center" vertical="center"/>
      <protection locked="0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6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21" fillId="16" borderId="51" xfId="0" applyFont="1" applyFill="1" applyBorder="1" applyAlignment="1" applyProtection="1">
      <alignment horizontal="center" vertical="center"/>
    </xf>
    <xf numFmtId="0" fontId="21" fillId="16" borderId="67" xfId="0" applyFont="1" applyFill="1" applyBorder="1" applyAlignment="1" applyProtection="1">
      <alignment horizontal="center" vertical="center"/>
    </xf>
    <xf numFmtId="0" fontId="21" fillId="16" borderId="0" xfId="0" applyFont="1" applyFill="1" applyBorder="1" applyAlignment="1" applyProtection="1">
      <alignment horizontal="center" vertical="center"/>
    </xf>
    <xf numFmtId="0" fontId="21" fillId="16" borderId="9" xfId="0" applyFont="1" applyFill="1" applyBorder="1" applyAlignment="1" applyProtection="1">
      <alignment horizontal="center" vertical="center"/>
    </xf>
    <xf numFmtId="0" fontId="21" fillId="16" borderId="30" xfId="0" applyFont="1" applyFill="1" applyBorder="1" applyAlignment="1" applyProtection="1">
      <alignment horizontal="center" vertical="center"/>
    </xf>
    <xf numFmtId="0" fontId="21" fillId="16" borderId="1" xfId="0" applyFont="1" applyFill="1" applyBorder="1" applyAlignment="1" applyProtection="1">
      <alignment horizontal="center" vertical="center"/>
    </xf>
    <xf numFmtId="0" fontId="21" fillId="16" borderId="11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6" fillId="3" borderId="41" xfId="0" applyFont="1" applyFill="1" applyBorder="1" applyAlignment="1" applyProtection="1">
      <alignment horizontal="center" vertical="center" shrinkToFit="1"/>
    </xf>
    <xf numFmtId="0" fontId="6" fillId="3" borderId="57" xfId="0" applyFont="1" applyFill="1" applyBorder="1" applyAlignment="1" applyProtection="1">
      <alignment horizontal="center" vertical="center" shrinkToFit="1"/>
    </xf>
    <xf numFmtId="0" fontId="6" fillId="3" borderId="43" xfId="0" applyFont="1" applyFill="1" applyBorder="1" applyAlignment="1" applyProtection="1">
      <alignment horizontal="center" vertical="center" shrinkToFit="1"/>
    </xf>
    <xf numFmtId="0" fontId="6" fillId="3" borderId="44" xfId="0" applyFont="1" applyFill="1" applyBorder="1" applyAlignment="1" applyProtection="1">
      <alignment horizontal="center" vertical="center" shrinkToFit="1"/>
    </xf>
    <xf numFmtId="0" fontId="6" fillId="4" borderId="72" xfId="0" applyFont="1" applyFill="1" applyBorder="1" applyAlignment="1" applyProtection="1">
      <alignment horizontal="center" vertical="center"/>
    </xf>
    <xf numFmtId="0" fontId="6" fillId="4" borderId="81" xfId="0" applyFont="1" applyFill="1" applyBorder="1" applyAlignment="1" applyProtection="1">
      <alignment horizontal="center" vertical="center"/>
    </xf>
    <xf numFmtId="0" fontId="6" fillId="4" borderId="92" xfId="0" applyFont="1" applyFill="1" applyBorder="1" applyAlignment="1" applyProtection="1">
      <alignment horizontal="center" vertical="center"/>
    </xf>
    <xf numFmtId="0" fontId="6" fillId="4" borderId="85" xfId="0" applyFont="1" applyFill="1" applyBorder="1" applyAlignment="1" applyProtection="1">
      <alignment horizontal="center" vertical="center"/>
    </xf>
    <xf numFmtId="0" fontId="6" fillId="4" borderId="82" xfId="0" applyFont="1" applyFill="1" applyBorder="1" applyAlignment="1" applyProtection="1">
      <alignment horizontal="center" vertical="center"/>
    </xf>
    <xf numFmtId="0" fontId="6" fillId="4" borderId="93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38" fontId="21" fillId="0" borderId="97" xfId="2" applyFont="1" applyFill="1" applyBorder="1" applyAlignment="1" applyProtection="1">
      <alignment horizontal="center" vertical="center"/>
    </xf>
    <xf numFmtId="38" fontId="21" fillId="0" borderId="98" xfId="2" applyFont="1" applyFill="1" applyBorder="1" applyAlignment="1" applyProtection="1">
      <alignment horizontal="center" vertical="center"/>
    </xf>
    <xf numFmtId="38" fontId="21" fillId="0" borderId="100" xfId="2" applyFont="1" applyFill="1" applyBorder="1" applyAlignment="1" applyProtection="1">
      <alignment horizontal="center" vertical="center"/>
    </xf>
    <xf numFmtId="38" fontId="21" fillId="0" borderId="94" xfId="2" applyFont="1" applyFill="1" applyBorder="1" applyAlignment="1" applyProtection="1">
      <alignment horizontal="center" vertical="center"/>
    </xf>
    <xf numFmtId="38" fontId="21" fillId="0" borderId="95" xfId="2" applyFont="1" applyFill="1" applyBorder="1" applyAlignment="1" applyProtection="1">
      <alignment horizontal="center" vertical="center"/>
    </xf>
    <xf numFmtId="38" fontId="21" fillId="0" borderId="101" xfId="2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 wrapText="1"/>
    </xf>
    <xf numFmtId="0" fontId="5" fillId="3" borderId="47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25" fillId="16" borderId="40" xfId="0" applyFont="1" applyFill="1" applyBorder="1" applyAlignment="1" applyProtection="1">
      <alignment horizontal="center" vertical="center" wrapText="1"/>
    </xf>
    <xf numFmtId="0" fontId="25" fillId="16" borderId="22" xfId="0" applyFont="1" applyFill="1" applyBorder="1" applyAlignment="1" applyProtection="1">
      <alignment horizontal="center" vertical="center" wrapText="1"/>
    </xf>
    <xf numFmtId="0" fontId="25" fillId="16" borderId="51" xfId="0" applyFont="1" applyFill="1" applyBorder="1" applyAlignment="1" applyProtection="1">
      <alignment horizontal="center" vertical="center" wrapText="1"/>
    </xf>
    <xf numFmtId="0" fontId="25" fillId="16" borderId="67" xfId="0" applyFont="1" applyFill="1" applyBorder="1" applyAlignment="1" applyProtection="1">
      <alignment horizontal="center" vertical="center" wrapText="1"/>
    </xf>
    <xf numFmtId="0" fontId="25" fillId="16" borderId="0" xfId="0" applyFont="1" applyFill="1" applyBorder="1" applyAlignment="1" applyProtection="1">
      <alignment horizontal="center" vertical="center" wrapText="1"/>
    </xf>
    <xf numFmtId="0" fontId="25" fillId="16" borderId="9" xfId="0" applyFont="1" applyFill="1" applyBorder="1" applyAlignment="1" applyProtection="1">
      <alignment horizontal="center" vertical="center" wrapText="1"/>
    </xf>
    <xf numFmtId="0" fontId="25" fillId="16" borderId="42" xfId="0" applyFont="1" applyFill="1" applyBorder="1" applyAlignment="1" applyProtection="1">
      <alignment horizontal="center" vertical="center" wrapText="1"/>
    </xf>
    <xf numFmtId="0" fontId="25" fillId="16" borderId="43" xfId="0" applyFont="1" applyFill="1" applyBorder="1" applyAlignment="1" applyProtection="1">
      <alignment horizontal="center" vertical="center" wrapText="1"/>
    </xf>
    <xf numFmtId="0" fontId="25" fillId="16" borderId="52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9" fillId="3" borderId="53" xfId="0" applyFont="1" applyFill="1" applyBorder="1" applyAlignment="1" applyProtection="1">
      <alignment horizontal="center" vertical="center" shrinkToFit="1"/>
    </xf>
    <xf numFmtId="0" fontId="9" fillId="3" borderId="47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8" xfId="0" applyFont="1" applyFill="1" applyBorder="1" applyAlignment="1" applyProtection="1">
      <alignment horizontal="center" vertical="center" shrinkToFit="1"/>
    </xf>
    <xf numFmtId="176" fontId="21" fillId="18" borderId="17" xfId="0" applyNumberFormat="1" applyFont="1" applyFill="1" applyBorder="1" applyAlignment="1" applyProtection="1">
      <alignment horizontal="center" vertical="center" shrinkToFit="1"/>
    </xf>
    <xf numFmtId="176" fontId="21" fillId="18" borderId="47" xfId="0" applyNumberFormat="1" applyFont="1" applyFill="1" applyBorder="1" applyAlignment="1" applyProtection="1">
      <alignment horizontal="center" vertical="center" shrinkToFit="1"/>
    </xf>
    <xf numFmtId="176" fontId="21" fillId="18" borderId="18" xfId="0" applyNumberFormat="1" applyFont="1" applyFill="1" applyBorder="1" applyAlignment="1" applyProtection="1">
      <alignment horizontal="center" vertical="center" shrinkToFit="1"/>
    </xf>
    <xf numFmtId="0" fontId="9" fillId="3" borderId="61" xfId="0" applyFont="1" applyFill="1" applyBorder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0" fontId="9" fillId="3" borderId="60" xfId="0" applyFont="1" applyFill="1" applyBorder="1" applyAlignment="1" applyProtection="1">
      <alignment horizontal="center" vertical="center" shrinkToFit="1"/>
    </xf>
    <xf numFmtId="0" fontId="9" fillId="3" borderId="67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66" xfId="0" applyFont="1" applyFill="1" applyBorder="1" applyAlignment="1" applyProtection="1">
      <alignment horizontal="center" vertical="center" shrinkToFit="1"/>
    </xf>
    <xf numFmtId="0" fontId="9" fillId="3" borderId="42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0" fontId="9" fillId="3" borderId="44" xfId="0" applyFont="1" applyFill="1" applyBorder="1" applyAlignment="1" applyProtection="1">
      <alignment horizontal="center" vertical="center" shrinkToFit="1"/>
    </xf>
    <xf numFmtId="0" fontId="6" fillId="3" borderId="56" xfId="0" applyFont="1" applyFill="1" applyBorder="1" applyAlignment="1" applyProtection="1">
      <alignment horizontal="center" vertical="center" wrapText="1" shrinkToFit="1"/>
    </xf>
    <xf numFmtId="0" fontId="6" fillId="3" borderId="22" xfId="0" applyFont="1" applyFill="1" applyBorder="1" applyAlignment="1" applyProtection="1">
      <alignment horizontal="center" vertical="center" wrapText="1" shrinkToFit="1"/>
    </xf>
    <xf numFmtId="0" fontId="6" fillId="3" borderId="41" xfId="0" applyFont="1" applyFill="1" applyBorder="1" applyAlignment="1" applyProtection="1">
      <alignment horizontal="center" vertical="center" wrapText="1" shrinkToFit="1"/>
    </xf>
    <xf numFmtId="0" fontId="6" fillId="3" borderId="8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Border="1" applyAlignment="1" applyProtection="1">
      <alignment horizontal="center" vertical="center" wrapText="1" shrinkToFit="1"/>
    </xf>
    <xf numFmtId="0" fontId="6" fillId="3" borderId="66" xfId="0" applyFont="1" applyFill="1" applyBorder="1" applyAlignment="1" applyProtection="1">
      <alignment horizontal="center" vertical="center" wrapText="1" shrinkToFit="1"/>
    </xf>
    <xf numFmtId="0" fontId="6" fillId="3" borderId="57" xfId="0" applyFont="1" applyFill="1" applyBorder="1" applyAlignment="1" applyProtection="1">
      <alignment horizontal="center" vertical="center" wrapText="1" shrinkToFit="1"/>
    </xf>
    <xf numFmtId="0" fontId="6" fillId="3" borderId="43" xfId="0" applyFont="1" applyFill="1" applyBorder="1" applyAlignment="1" applyProtection="1">
      <alignment horizontal="center" vertical="center" wrapText="1" shrinkToFit="1"/>
    </xf>
    <xf numFmtId="0" fontId="6" fillId="3" borderId="44" xfId="0" applyFont="1" applyFill="1" applyBorder="1" applyAlignment="1" applyProtection="1">
      <alignment horizontal="center" vertical="center" wrapText="1" shrinkToFit="1"/>
    </xf>
    <xf numFmtId="0" fontId="21" fillId="18" borderId="40" xfId="0" applyNumberFormat="1" applyFont="1" applyFill="1" applyBorder="1" applyAlignment="1" applyProtection="1">
      <alignment horizontal="center" vertical="center" shrinkToFit="1"/>
    </xf>
    <xf numFmtId="0" fontId="21" fillId="18" borderId="22" xfId="0" applyNumberFormat="1" applyFont="1" applyFill="1" applyBorder="1" applyAlignment="1" applyProtection="1">
      <alignment horizontal="center" vertical="center" shrinkToFit="1"/>
    </xf>
    <xf numFmtId="0" fontId="21" fillId="18" borderId="41" xfId="0" applyNumberFormat="1" applyFont="1" applyFill="1" applyBorder="1" applyAlignment="1" applyProtection="1">
      <alignment horizontal="center" vertical="center" shrinkToFit="1"/>
    </xf>
    <xf numFmtId="0" fontId="21" fillId="18" borderId="67" xfId="0" applyNumberFormat="1" applyFont="1" applyFill="1" applyBorder="1" applyAlignment="1" applyProtection="1">
      <alignment horizontal="center" vertical="center" shrinkToFit="1"/>
    </xf>
    <xf numFmtId="0" fontId="21" fillId="18" borderId="0" xfId="0" applyNumberFormat="1" applyFont="1" applyFill="1" applyBorder="1" applyAlignment="1" applyProtection="1">
      <alignment horizontal="center" vertical="center" shrinkToFit="1"/>
    </xf>
    <xf numFmtId="0" fontId="21" fillId="18" borderId="66" xfId="0" applyNumberFormat="1" applyFont="1" applyFill="1" applyBorder="1" applyAlignment="1" applyProtection="1">
      <alignment horizontal="center" vertical="center" shrinkToFit="1"/>
    </xf>
    <xf numFmtId="0" fontId="21" fillId="18" borderId="42" xfId="0" applyNumberFormat="1" applyFont="1" applyFill="1" applyBorder="1" applyAlignment="1" applyProtection="1">
      <alignment horizontal="center" vertical="center" shrinkToFit="1"/>
    </xf>
    <xf numFmtId="0" fontId="21" fillId="18" borderId="43" xfId="0" applyNumberFormat="1" applyFont="1" applyFill="1" applyBorder="1" applyAlignment="1" applyProtection="1">
      <alignment horizontal="center" vertical="center" shrinkToFit="1"/>
    </xf>
    <xf numFmtId="0" fontId="21" fillId="18" borderId="44" xfId="0" applyNumberFormat="1" applyFont="1" applyFill="1" applyBorder="1" applyAlignment="1" applyProtection="1">
      <alignment horizontal="center" vertical="center" shrinkToFit="1"/>
    </xf>
    <xf numFmtId="0" fontId="6" fillId="0" borderId="97" xfId="0" applyFont="1" applyFill="1" applyBorder="1" applyAlignment="1" applyProtection="1">
      <alignment horizontal="center" vertical="center" shrinkToFit="1"/>
    </xf>
    <xf numFmtId="0" fontId="6" fillId="0" borderId="98" xfId="0" applyFont="1" applyFill="1" applyBorder="1" applyAlignment="1" applyProtection="1">
      <alignment horizontal="center" vertical="center" shrinkToFit="1"/>
    </xf>
    <xf numFmtId="0" fontId="6" fillId="0" borderId="99" xfId="0" applyFont="1" applyFill="1" applyBorder="1" applyAlignment="1" applyProtection="1">
      <alignment horizontal="center" vertical="center" shrinkToFit="1"/>
    </xf>
    <xf numFmtId="0" fontId="6" fillId="0" borderId="69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112" xfId="0" applyFont="1" applyFill="1" applyBorder="1" applyAlignment="1" applyProtection="1">
      <alignment horizontal="center" vertical="center" shrinkToFit="1"/>
    </xf>
    <xf numFmtId="0" fontId="6" fillId="0" borderId="94" xfId="0" applyFont="1" applyFill="1" applyBorder="1" applyAlignment="1" applyProtection="1">
      <alignment horizontal="center" vertical="center" shrinkToFit="1"/>
    </xf>
    <xf numFmtId="0" fontId="6" fillId="0" borderId="95" xfId="0" applyFont="1" applyFill="1" applyBorder="1" applyAlignment="1" applyProtection="1">
      <alignment horizontal="center" vertical="center" shrinkToFit="1"/>
    </xf>
    <xf numFmtId="0" fontId="6" fillId="0" borderId="96" xfId="0" applyFont="1" applyFill="1" applyBorder="1" applyAlignment="1" applyProtection="1">
      <alignment horizontal="center" vertical="center" shrinkToFit="1"/>
    </xf>
    <xf numFmtId="57" fontId="11" fillId="4" borderId="67" xfId="0" applyNumberFormat="1" applyFont="1" applyFill="1" applyBorder="1" applyAlignment="1" applyProtection="1">
      <alignment horizontal="center" vertical="center"/>
    </xf>
    <xf numFmtId="57" fontId="11" fillId="4" borderId="0" xfId="0" applyNumberFormat="1" applyFont="1" applyFill="1" applyAlignment="1" applyProtection="1">
      <alignment horizontal="center" vertical="center"/>
    </xf>
    <xf numFmtId="57" fontId="11" fillId="4" borderId="66" xfId="0" applyNumberFormat="1" applyFont="1" applyFill="1" applyBorder="1" applyAlignment="1" applyProtection="1">
      <alignment horizontal="center" vertical="center"/>
    </xf>
    <xf numFmtId="57" fontId="11" fillId="4" borderId="9" xfId="0" applyNumberFormat="1" applyFont="1" applyFill="1" applyBorder="1" applyAlignment="1" applyProtection="1">
      <alignment horizontal="center" vertical="center"/>
    </xf>
    <xf numFmtId="57" fontId="11" fillId="4" borderId="60" xfId="0" applyNumberFormat="1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 shrinkToFit="1"/>
    </xf>
    <xf numFmtId="0" fontId="6" fillId="4" borderId="43" xfId="0" applyFont="1" applyFill="1" applyBorder="1" applyAlignment="1" applyProtection="1">
      <alignment horizontal="center" vertical="center" shrinkToFit="1"/>
    </xf>
    <xf numFmtId="0" fontId="39" fillId="4" borderId="40" xfId="0" applyFont="1" applyFill="1" applyBorder="1" applyAlignment="1" applyProtection="1">
      <alignment horizontal="center" vertical="center" wrapText="1" shrinkToFit="1"/>
    </xf>
    <xf numFmtId="0" fontId="39" fillId="4" borderId="22" xfId="0" applyFont="1" applyFill="1" applyBorder="1" applyAlignment="1" applyProtection="1">
      <alignment horizontal="center" vertical="center" wrapText="1" shrinkToFit="1"/>
    </xf>
    <xf numFmtId="0" fontId="39" fillId="4" borderId="42" xfId="0" applyFont="1" applyFill="1" applyBorder="1" applyAlignment="1" applyProtection="1">
      <alignment horizontal="center" vertical="center" wrapText="1" shrinkToFit="1"/>
    </xf>
    <xf numFmtId="0" fontId="39" fillId="4" borderId="43" xfId="0" applyFont="1" applyFill="1" applyBorder="1" applyAlignment="1" applyProtection="1">
      <alignment horizontal="center" vertical="center" wrapText="1" shrinkToFit="1"/>
    </xf>
    <xf numFmtId="0" fontId="21" fillId="16" borderId="22" xfId="0" applyFont="1" applyFill="1" applyBorder="1" applyAlignment="1" applyProtection="1">
      <alignment horizontal="center" vertical="center" shrinkToFit="1"/>
    </xf>
    <xf numFmtId="0" fontId="21" fillId="16" borderId="43" xfId="0" applyFont="1" applyFill="1" applyBorder="1" applyAlignment="1" applyProtection="1">
      <alignment horizontal="center" vertical="center" shrinkToFit="1"/>
    </xf>
    <xf numFmtId="0" fontId="3" fillId="3" borderId="56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21" fillId="16" borderId="29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 shrinkToFit="1"/>
    </xf>
    <xf numFmtId="0" fontId="3" fillId="4" borderId="22" xfId="0" applyFont="1" applyFill="1" applyBorder="1" applyAlignment="1" applyProtection="1">
      <alignment horizontal="center" vertical="center" shrinkToFit="1"/>
    </xf>
    <xf numFmtId="0" fontId="3" fillId="4" borderId="30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21" fillId="16" borderId="1" xfId="0" applyFont="1" applyFill="1" applyBorder="1" applyAlignment="1" applyProtection="1">
      <alignment horizontal="center" vertical="center" shrinkToFit="1"/>
    </xf>
    <xf numFmtId="0" fontId="3" fillId="3" borderId="57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3" fillId="4" borderId="42" xfId="0" applyFont="1" applyFill="1" applyBorder="1" applyAlignment="1" applyProtection="1">
      <alignment horizontal="center" vertical="center" shrinkToFit="1"/>
    </xf>
    <xf numFmtId="0" fontId="3" fillId="4" borderId="43" xfId="0" applyFont="1" applyFill="1" applyBorder="1" applyAlignment="1" applyProtection="1">
      <alignment horizontal="center" vertical="center" shrinkToFit="1"/>
    </xf>
    <xf numFmtId="0" fontId="21" fillId="17" borderId="22" xfId="0" applyFont="1" applyFill="1" applyBorder="1" applyAlignment="1" applyProtection="1">
      <alignment horizontal="center" vertical="center" shrinkToFit="1"/>
    </xf>
    <xf numFmtId="0" fontId="21" fillId="17" borderId="43" xfId="0" applyFont="1" applyFill="1" applyBorder="1" applyAlignment="1" applyProtection="1">
      <alignment horizontal="center" vertical="center" shrinkToFit="1"/>
    </xf>
    <xf numFmtId="0" fontId="3" fillId="4" borderId="41" xfId="0" applyFont="1" applyFill="1" applyBorder="1" applyAlignment="1" applyProtection="1">
      <alignment horizontal="center" vertical="center" shrinkToFit="1"/>
    </xf>
    <xf numFmtId="0" fontId="3" fillId="4" borderId="44" xfId="0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 shrinkToFit="1"/>
    </xf>
    <xf numFmtId="0" fontId="32" fillId="3" borderId="67" xfId="0" applyFont="1" applyFill="1" applyBorder="1" applyAlignment="1" applyProtection="1">
      <alignment horizontal="center" vertical="center" wrapText="1"/>
    </xf>
    <xf numFmtId="0" fontId="32" fillId="3" borderId="0" xfId="0" applyFont="1" applyFill="1" applyBorder="1" applyAlignment="1" applyProtection="1">
      <alignment horizontal="center" vertical="center" wrapText="1"/>
    </xf>
    <xf numFmtId="0" fontId="32" fillId="3" borderId="66" xfId="0" applyFont="1" applyFill="1" applyBorder="1" applyAlignment="1" applyProtection="1">
      <alignment horizontal="center" vertical="center" wrapText="1"/>
    </xf>
    <xf numFmtId="0" fontId="32" fillId="3" borderId="30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0" fontId="32" fillId="3" borderId="29" xfId="0" applyFont="1" applyFill="1" applyBorder="1" applyAlignment="1" applyProtection="1">
      <alignment horizontal="center" vertical="center" wrapText="1"/>
    </xf>
    <xf numFmtId="0" fontId="21" fillId="18" borderId="40" xfId="0" applyFont="1" applyFill="1" applyBorder="1" applyAlignment="1" applyProtection="1">
      <alignment horizontal="center" vertical="center" wrapText="1"/>
    </xf>
    <xf numFmtId="0" fontId="21" fillId="18" borderId="22" xfId="0" applyFont="1" applyFill="1" applyBorder="1" applyAlignment="1" applyProtection="1">
      <alignment horizontal="center" vertical="center" wrapText="1"/>
    </xf>
    <xf numFmtId="0" fontId="21" fillId="18" borderId="51" xfId="0" applyFont="1" applyFill="1" applyBorder="1" applyAlignment="1" applyProtection="1">
      <alignment horizontal="center" vertical="center" wrapText="1"/>
    </xf>
    <xf numFmtId="0" fontId="21" fillId="18" borderId="30" xfId="0" applyFont="1" applyFill="1" applyBorder="1" applyAlignment="1" applyProtection="1">
      <alignment horizontal="center" vertical="center" wrapText="1"/>
    </xf>
    <xf numFmtId="0" fontId="21" fillId="18" borderId="1" xfId="0" applyFont="1" applyFill="1" applyBorder="1" applyAlignment="1" applyProtection="1">
      <alignment horizontal="center" vertical="center" wrapText="1"/>
    </xf>
    <xf numFmtId="0" fontId="21" fillId="18" borderId="11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textRotation="255"/>
    </xf>
    <xf numFmtId="0" fontId="6" fillId="3" borderId="1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0" borderId="76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21" fillId="16" borderId="28" xfId="0" applyFont="1" applyFill="1" applyBorder="1" applyAlignment="1" applyProtection="1">
      <alignment horizontal="center" vertical="center"/>
    </xf>
    <xf numFmtId="0" fontId="21" fillId="16" borderId="20" xfId="0" applyFont="1" applyFill="1" applyBorder="1" applyAlignment="1" applyProtection="1">
      <alignment horizontal="center" vertical="center"/>
    </xf>
    <xf numFmtId="0" fontId="21" fillId="16" borderId="77" xfId="0" applyFont="1" applyFill="1" applyBorder="1" applyAlignment="1" applyProtection="1">
      <alignment horizontal="center" vertical="center"/>
    </xf>
    <xf numFmtId="38" fontId="0" fillId="17" borderId="76" xfId="2" applyFont="1" applyFill="1" applyBorder="1" applyAlignment="1" applyProtection="1">
      <alignment horizontal="right" vertical="center"/>
    </xf>
    <xf numFmtId="38" fontId="0" fillId="17" borderId="20" xfId="2" applyFont="1" applyFill="1" applyBorder="1" applyAlignment="1" applyProtection="1">
      <alignment horizontal="right" vertical="center"/>
    </xf>
    <xf numFmtId="38" fontId="0" fillId="17" borderId="77" xfId="2" applyFont="1" applyFill="1" applyBorder="1" applyAlignment="1" applyProtection="1">
      <alignment horizontal="right" vertical="center"/>
    </xf>
    <xf numFmtId="0" fontId="6" fillId="0" borderId="76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38" fontId="0" fillId="17" borderId="56" xfId="2" applyFont="1" applyFill="1" applyBorder="1" applyAlignment="1" applyProtection="1">
      <alignment horizontal="right" vertical="center"/>
    </xf>
    <xf numFmtId="38" fontId="0" fillId="17" borderId="22" xfId="2" applyFont="1" applyFill="1" applyBorder="1" applyAlignment="1" applyProtection="1">
      <alignment horizontal="right" vertical="center"/>
    </xf>
    <xf numFmtId="38" fontId="0" fillId="17" borderId="51" xfId="2" applyFont="1" applyFill="1" applyBorder="1" applyAlignment="1" applyProtection="1">
      <alignment horizontal="right" vertical="center"/>
    </xf>
    <xf numFmtId="38" fontId="0" fillId="17" borderId="8" xfId="2" applyFont="1" applyFill="1" applyBorder="1" applyAlignment="1" applyProtection="1">
      <alignment horizontal="right" vertical="center"/>
    </xf>
    <xf numFmtId="38" fontId="0" fillId="17" borderId="0" xfId="2" applyFont="1" applyFill="1" applyBorder="1" applyAlignment="1" applyProtection="1">
      <alignment horizontal="right" vertical="center"/>
    </xf>
    <xf numFmtId="38" fontId="0" fillId="17" borderId="9" xfId="2" applyFont="1" applyFill="1" applyBorder="1" applyAlignment="1" applyProtection="1">
      <alignment horizontal="right" vertical="center"/>
    </xf>
    <xf numFmtId="38" fontId="0" fillId="17" borderId="10" xfId="2" applyFont="1" applyFill="1" applyBorder="1" applyAlignment="1" applyProtection="1">
      <alignment horizontal="right" vertical="center"/>
    </xf>
    <xf numFmtId="38" fontId="0" fillId="17" borderId="1" xfId="2" applyFont="1" applyFill="1" applyBorder="1" applyAlignment="1" applyProtection="1">
      <alignment horizontal="right" vertical="center"/>
    </xf>
    <xf numFmtId="38" fontId="0" fillId="17" borderId="11" xfId="2" applyFont="1" applyFill="1" applyBorder="1" applyAlignment="1" applyProtection="1">
      <alignment horizontal="right" vertical="center"/>
    </xf>
    <xf numFmtId="0" fontId="6" fillId="0" borderId="78" xfId="0" applyFont="1" applyFill="1" applyBorder="1" applyAlignment="1" applyProtection="1">
      <alignment horizontal="center" vertical="center"/>
      <protection locked="0"/>
    </xf>
    <xf numFmtId="0" fontId="6" fillId="0" borderId="79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 applyProtection="1">
      <alignment horizontal="left" vertical="center"/>
    </xf>
    <xf numFmtId="0" fontId="6" fillId="0" borderId="79" xfId="0" applyFont="1" applyFill="1" applyBorder="1" applyAlignment="1" applyProtection="1">
      <alignment horizontal="left" vertical="center"/>
    </xf>
    <xf numFmtId="0" fontId="21" fillId="16" borderId="54" xfId="0" applyFont="1" applyFill="1" applyBorder="1" applyAlignment="1" applyProtection="1">
      <alignment horizontal="center" vertical="center"/>
    </xf>
    <xf numFmtId="0" fontId="21" fillId="16" borderId="55" xfId="0" applyFont="1" applyFill="1" applyBorder="1" applyAlignment="1" applyProtection="1">
      <alignment horizontal="center" vertical="center"/>
    </xf>
    <xf numFmtId="0" fontId="21" fillId="16" borderId="32" xfId="0" applyFont="1" applyFill="1" applyBorder="1" applyAlignment="1" applyProtection="1">
      <alignment horizontal="center" vertical="center"/>
    </xf>
    <xf numFmtId="0" fontId="21" fillId="16" borderId="31" xfId="0" applyFont="1" applyFill="1" applyBorder="1" applyAlignment="1" applyProtection="1">
      <alignment horizontal="center" vertical="center"/>
    </xf>
    <xf numFmtId="0" fontId="21" fillId="16" borderId="46" xfId="0" applyFont="1" applyFill="1" applyBorder="1" applyAlignment="1" applyProtection="1">
      <alignment horizontal="center" vertical="center"/>
    </xf>
    <xf numFmtId="0" fontId="21" fillId="16" borderId="45" xfId="0" applyFont="1" applyFill="1" applyBorder="1" applyAlignment="1" applyProtection="1">
      <alignment horizontal="center" vertical="center"/>
    </xf>
    <xf numFmtId="0" fontId="21" fillId="16" borderId="54" xfId="0" applyNumberFormat="1" applyFont="1" applyFill="1" applyBorder="1" applyAlignment="1" applyProtection="1">
      <alignment horizontal="center" vertical="center"/>
    </xf>
    <xf numFmtId="0" fontId="21" fillId="16" borderId="32" xfId="0" applyNumberFormat="1" applyFont="1" applyFill="1" applyBorder="1" applyAlignment="1" applyProtection="1">
      <alignment horizontal="center" vertical="center"/>
    </xf>
    <xf numFmtId="0" fontId="21" fillId="16" borderId="46" xfId="0" applyNumberFormat="1" applyFont="1" applyFill="1" applyBorder="1" applyAlignment="1" applyProtection="1">
      <alignment horizontal="center" vertical="center"/>
    </xf>
    <xf numFmtId="0" fontId="21" fillId="16" borderId="43" xfId="0" applyNumberFormat="1" applyFont="1" applyFill="1" applyBorder="1" applyAlignment="1" applyProtection="1">
      <alignment horizontal="center" vertical="center"/>
    </xf>
    <xf numFmtId="0" fontId="21" fillId="16" borderId="51" xfId="0" applyNumberFormat="1" applyFont="1" applyFill="1" applyBorder="1" applyAlignment="1" applyProtection="1">
      <alignment horizontal="center" vertical="center"/>
    </xf>
    <xf numFmtId="0" fontId="21" fillId="16" borderId="9" xfId="0" applyNumberFormat="1" applyFont="1" applyFill="1" applyBorder="1" applyAlignment="1" applyProtection="1">
      <alignment horizontal="center" vertical="center"/>
    </xf>
    <xf numFmtId="0" fontId="21" fillId="16" borderId="52" xfId="0" applyNumberFormat="1" applyFont="1" applyFill="1" applyBorder="1" applyAlignment="1" applyProtection="1">
      <alignment horizontal="center" vertical="center"/>
    </xf>
    <xf numFmtId="0" fontId="21" fillId="16" borderId="107" xfId="0" applyNumberFormat="1" applyFont="1" applyFill="1" applyBorder="1" applyAlignment="1" applyProtection="1">
      <alignment horizontal="center" vertical="center" shrinkToFit="1"/>
    </xf>
    <xf numFmtId="0" fontId="21" fillId="16" borderId="65" xfId="0" applyNumberFormat="1" applyFont="1" applyFill="1" applyBorder="1" applyAlignment="1" applyProtection="1">
      <alignment horizontal="center" vertical="center" shrinkToFit="1"/>
    </xf>
    <xf numFmtId="0" fontId="21" fillId="16" borderId="32" xfId="0" applyNumberFormat="1" applyFont="1" applyFill="1" applyBorder="1" applyAlignment="1" applyProtection="1">
      <alignment horizontal="center" vertical="center" shrinkToFit="1"/>
    </xf>
    <xf numFmtId="0" fontId="21" fillId="16" borderId="0" xfId="0" applyNumberFormat="1" applyFont="1" applyFill="1" applyBorder="1" applyAlignment="1" applyProtection="1">
      <alignment horizontal="center" vertical="center" shrinkToFit="1"/>
    </xf>
    <xf numFmtId="0" fontId="21" fillId="16" borderId="46" xfId="0" applyNumberFormat="1" applyFont="1" applyFill="1" applyBorder="1" applyAlignment="1" applyProtection="1">
      <alignment horizontal="center" vertical="center" shrinkToFit="1"/>
    </xf>
    <xf numFmtId="0" fontId="21" fillId="16" borderId="43" xfId="0" applyNumberFormat="1" applyFont="1" applyFill="1" applyBorder="1" applyAlignment="1" applyProtection="1">
      <alignment horizontal="center" vertical="center" shrinkToFit="1"/>
    </xf>
    <xf numFmtId="0" fontId="21" fillId="16" borderId="62" xfId="0" applyNumberFormat="1" applyFont="1" applyFill="1" applyBorder="1" applyAlignment="1" applyProtection="1">
      <alignment horizontal="center" vertical="center" shrinkToFit="1"/>
    </xf>
    <xf numFmtId="0" fontId="21" fillId="16" borderId="9" xfId="0" applyNumberFormat="1" applyFont="1" applyFill="1" applyBorder="1" applyAlignment="1" applyProtection="1">
      <alignment horizontal="center" vertical="center" shrinkToFit="1"/>
    </xf>
    <xf numFmtId="0" fontId="21" fillId="16" borderId="52" xfId="0" applyNumberFormat="1" applyFont="1" applyFill="1" applyBorder="1" applyAlignment="1" applyProtection="1">
      <alignment horizontal="center" vertical="center" shrinkToFit="1"/>
    </xf>
    <xf numFmtId="0" fontId="6" fillId="0" borderId="73" xfId="0" applyFont="1" applyFill="1" applyBorder="1" applyAlignment="1" applyProtection="1">
      <alignment horizontal="left" vertical="center"/>
    </xf>
    <xf numFmtId="0" fontId="6" fillId="0" borderId="74" xfId="0" applyFont="1" applyFill="1" applyBorder="1" applyAlignment="1" applyProtection="1">
      <alignment horizontal="left" vertical="center"/>
    </xf>
    <xf numFmtId="0" fontId="6" fillId="0" borderId="75" xfId="0" applyFont="1" applyFill="1" applyBorder="1" applyAlignment="1" applyProtection="1">
      <alignment horizontal="left" vertical="center"/>
    </xf>
    <xf numFmtId="0" fontId="6" fillId="0" borderId="77" xfId="0" applyFont="1" applyFill="1" applyBorder="1" applyAlignment="1" applyProtection="1">
      <alignment horizontal="left" vertical="center"/>
    </xf>
    <xf numFmtId="38" fontId="0" fillId="17" borderId="73" xfId="2" applyFont="1" applyFill="1" applyBorder="1" applyAlignment="1" applyProtection="1">
      <alignment horizontal="right" vertical="center"/>
    </xf>
    <xf numFmtId="38" fontId="0" fillId="17" borderId="74" xfId="2" applyFont="1" applyFill="1" applyBorder="1" applyAlignment="1" applyProtection="1">
      <alignment horizontal="right" vertical="center"/>
    </xf>
    <xf numFmtId="38" fontId="0" fillId="17" borderId="75" xfId="2" applyFont="1" applyFill="1" applyBorder="1" applyAlignment="1" applyProtection="1">
      <alignment horizontal="right" vertical="center"/>
    </xf>
    <xf numFmtId="0" fontId="21" fillId="16" borderId="28" xfId="0" applyFont="1" applyFill="1" applyBorder="1" applyAlignment="1" applyProtection="1">
      <alignment horizontal="center" vertical="center" shrinkToFit="1"/>
    </xf>
    <xf numFmtId="0" fontId="21" fillId="16" borderId="20" xfId="0" applyFont="1" applyFill="1" applyBorder="1" applyAlignment="1" applyProtection="1">
      <alignment horizontal="center" vertical="center" shrinkToFit="1"/>
    </xf>
    <xf numFmtId="0" fontId="21" fillId="16" borderId="77" xfId="0" applyFont="1" applyFill="1" applyBorder="1" applyAlignment="1" applyProtection="1">
      <alignment horizontal="center" vertical="center" shrinkToFit="1"/>
    </xf>
    <xf numFmtId="0" fontId="6" fillId="0" borderId="56" xfId="0" applyFont="1" applyFill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177" fontId="44" fillId="0" borderId="76" xfId="0" applyNumberFormat="1" applyFont="1" applyFill="1" applyBorder="1" applyAlignment="1" applyProtection="1">
      <alignment horizontal="right" vertical="center"/>
      <protection locked="0"/>
    </xf>
    <xf numFmtId="177" fontId="44" fillId="0" borderId="20" xfId="0" applyNumberFormat="1" applyFont="1" applyFill="1" applyBorder="1" applyAlignment="1" applyProtection="1">
      <alignment horizontal="right" vertical="center"/>
      <protection locked="0"/>
    </xf>
    <xf numFmtId="177" fontId="44" fillId="0" borderId="7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38" fontId="46" fillId="17" borderId="20" xfId="2" applyFont="1" applyFill="1" applyBorder="1" applyAlignment="1" applyProtection="1">
      <alignment horizontal="right" vertical="center"/>
    </xf>
    <xf numFmtId="38" fontId="46" fillId="17" borderId="77" xfId="2" applyFont="1" applyFill="1" applyBorder="1" applyAlignment="1" applyProtection="1">
      <alignment horizontal="right" vertical="center"/>
    </xf>
    <xf numFmtId="38" fontId="0" fillId="17" borderId="76" xfId="2" applyFont="1" applyFill="1" applyBorder="1" applyAlignment="1" applyProtection="1">
      <alignment horizontal="right" vertical="center"/>
      <protection locked="0"/>
    </xf>
    <xf numFmtId="38" fontId="0" fillId="17" borderId="20" xfId="2" applyFont="1" applyFill="1" applyBorder="1" applyAlignment="1" applyProtection="1">
      <alignment horizontal="right" vertical="center"/>
      <protection locked="0"/>
    </xf>
    <xf numFmtId="38" fontId="0" fillId="17" borderId="77" xfId="2" applyFont="1" applyFill="1" applyBorder="1" applyAlignment="1" applyProtection="1">
      <alignment horizontal="right" vertical="center"/>
      <protection locked="0"/>
    </xf>
    <xf numFmtId="0" fontId="6" fillId="0" borderId="56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7" xfId="0" applyFont="1" applyFill="1" applyBorder="1" applyAlignment="1" applyProtection="1">
      <alignment horizontal="left" vertical="center"/>
    </xf>
    <xf numFmtId="0" fontId="6" fillId="0" borderId="43" xfId="0" applyFont="1" applyFill="1" applyBorder="1" applyAlignment="1" applyProtection="1">
      <alignment horizontal="left" vertical="center"/>
    </xf>
    <xf numFmtId="0" fontId="21" fillId="16" borderId="102" xfId="0" applyFont="1" applyFill="1" applyBorder="1" applyAlignment="1" applyProtection="1">
      <alignment horizontal="center" vertical="center" shrinkToFit="1"/>
    </xf>
    <xf numFmtId="0" fontId="21" fillId="16" borderId="104" xfId="0" applyFont="1" applyFill="1" applyBorder="1" applyAlignment="1" applyProtection="1">
      <alignment horizontal="center" vertical="center" shrinkToFit="1"/>
    </xf>
    <xf numFmtId="0" fontId="21" fillId="16" borderId="106" xfId="0" applyFont="1" applyFill="1" applyBorder="1" applyAlignment="1" applyProtection="1">
      <alignment horizontal="center" vertical="center" shrinkToFit="1"/>
    </xf>
    <xf numFmtId="180" fontId="21" fillId="0" borderId="102" xfId="0" applyNumberFormat="1" applyFont="1" applyFill="1" applyBorder="1" applyAlignment="1" applyProtection="1">
      <alignment horizontal="center" vertical="center" shrinkToFit="1"/>
    </xf>
    <xf numFmtId="180" fontId="21" fillId="0" borderId="103" xfId="0" applyNumberFormat="1" applyFont="1" applyFill="1" applyBorder="1" applyAlignment="1" applyProtection="1">
      <alignment horizontal="center" vertical="center" shrinkToFit="1"/>
    </xf>
    <xf numFmtId="180" fontId="21" fillId="0" borderId="104" xfId="0" applyNumberFormat="1" applyFont="1" applyFill="1" applyBorder="1" applyAlignment="1" applyProtection="1">
      <alignment horizontal="center" vertical="center" shrinkToFit="1"/>
    </xf>
    <xf numFmtId="180" fontId="21" fillId="0" borderId="105" xfId="0" applyNumberFormat="1" applyFont="1" applyFill="1" applyBorder="1" applyAlignment="1" applyProtection="1">
      <alignment horizontal="center" vertical="center" shrinkToFit="1"/>
    </xf>
    <xf numFmtId="0" fontId="6" fillId="0" borderId="56" xfId="0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21" fillId="16" borderId="28" xfId="0" applyFont="1" applyFill="1" applyBorder="1" applyAlignment="1" applyProtection="1">
      <alignment horizontal="center" vertical="center"/>
      <protection locked="0"/>
    </xf>
    <xf numFmtId="0" fontId="21" fillId="16" borderId="20" xfId="0" applyFont="1" applyFill="1" applyBorder="1" applyAlignment="1" applyProtection="1">
      <alignment horizontal="center" vertical="center"/>
      <protection locked="0"/>
    </xf>
    <xf numFmtId="0" fontId="21" fillId="16" borderId="77" xfId="0" applyFont="1" applyFill="1" applyBorder="1" applyAlignment="1" applyProtection="1">
      <alignment horizontal="center" vertical="center"/>
      <protection locked="0"/>
    </xf>
    <xf numFmtId="38" fontId="0" fillId="17" borderId="57" xfId="2" applyFont="1" applyFill="1" applyBorder="1" applyAlignment="1" applyProtection="1">
      <alignment horizontal="right" vertical="center"/>
    </xf>
    <xf numFmtId="38" fontId="0" fillId="17" borderId="43" xfId="2" applyFont="1" applyFill="1" applyBorder="1" applyAlignment="1" applyProtection="1">
      <alignment horizontal="right" vertical="center"/>
    </xf>
    <xf numFmtId="38" fontId="0" fillId="17" borderId="52" xfId="2" applyFont="1" applyFill="1" applyBorder="1" applyAlignment="1" applyProtection="1">
      <alignment horizontal="right" vertical="center"/>
    </xf>
    <xf numFmtId="180" fontId="21" fillId="0" borderId="54" xfId="0" applyNumberFormat="1" applyFont="1" applyFill="1" applyBorder="1" applyAlignment="1" applyProtection="1">
      <alignment horizontal="center" vertical="center" shrinkToFit="1"/>
    </xf>
    <xf numFmtId="180" fontId="21" fillId="0" borderId="22" xfId="0" applyNumberFormat="1" applyFont="1" applyFill="1" applyBorder="1" applyAlignment="1" applyProtection="1">
      <alignment horizontal="center" vertical="center" shrinkToFit="1"/>
    </xf>
    <xf numFmtId="180" fontId="21" fillId="0" borderId="51" xfId="0" applyNumberFormat="1" applyFont="1" applyFill="1" applyBorder="1" applyAlignment="1" applyProtection="1">
      <alignment horizontal="center" vertical="center" shrinkToFit="1"/>
    </xf>
    <xf numFmtId="180" fontId="21" fillId="0" borderId="32" xfId="0" applyNumberFormat="1" applyFont="1" applyFill="1" applyBorder="1" applyAlignment="1" applyProtection="1">
      <alignment horizontal="center" vertical="center" shrinkToFit="1"/>
    </xf>
    <xf numFmtId="180" fontId="21" fillId="0" borderId="0" xfId="0" applyNumberFormat="1" applyFont="1" applyFill="1" applyBorder="1" applyAlignment="1" applyProtection="1">
      <alignment horizontal="center" vertical="center" shrinkToFit="1"/>
    </xf>
    <xf numFmtId="180" fontId="21" fillId="0" borderId="9" xfId="0" applyNumberFormat="1" applyFont="1" applyFill="1" applyBorder="1" applyAlignment="1" applyProtection="1">
      <alignment horizontal="center" vertical="center" shrinkToFit="1"/>
    </xf>
    <xf numFmtId="177" fontId="44" fillId="0" borderId="78" xfId="0" applyNumberFormat="1" applyFont="1" applyFill="1" applyBorder="1" applyAlignment="1" applyProtection="1">
      <alignment horizontal="right" vertical="center"/>
      <protection locked="0"/>
    </xf>
    <xf numFmtId="177" fontId="44" fillId="0" borderId="79" xfId="0" applyNumberFormat="1" applyFont="1" applyFill="1" applyBorder="1" applyAlignment="1" applyProtection="1">
      <alignment horizontal="right" vertical="center"/>
      <protection locked="0"/>
    </xf>
    <xf numFmtId="177" fontId="44" fillId="0" borderId="80" xfId="0" applyNumberFormat="1" applyFont="1" applyFill="1" applyBorder="1" applyAlignment="1" applyProtection="1">
      <alignment horizontal="right" vertical="center"/>
      <protection locked="0"/>
    </xf>
    <xf numFmtId="0" fontId="21" fillId="16" borderId="111" xfId="0" applyFont="1" applyFill="1" applyBorder="1" applyAlignment="1" applyProtection="1">
      <alignment horizontal="center" vertical="center"/>
    </xf>
    <xf numFmtId="0" fontId="21" fillId="16" borderId="79" xfId="0" applyFont="1" applyFill="1" applyBorder="1" applyAlignment="1" applyProtection="1">
      <alignment horizontal="center" vertical="center"/>
    </xf>
    <xf numFmtId="0" fontId="21" fillId="16" borderId="80" xfId="0" applyFont="1" applyFill="1" applyBorder="1" applyAlignment="1" applyProtection="1">
      <alignment horizontal="center" vertical="center"/>
    </xf>
    <xf numFmtId="38" fontId="0" fillId="17" borderId="78" xfId="2" applyFont="1" applyFill="1" applyBorder="1" applyAlignment="1" applyProtection="1">
      <alignment horizontal="right" vertical="center"/>
    </xf>
    <xf numFmtId="38" fontId="0" fillId="17" borderId="79" xfId="2" applyFont="1" applyFill="1" applyBorder="1" applyAlignment="1" applyProtection="1">
      <alignment horizontal="right" vertical="center"/>
    </xf>
    <xf numFmtId="38" fontId="0" fillId="17" borderId="80" xfId="2" applyFont="1" applyFill="1" applyBorder="1" applyAlignment="1" applyProtection="1">
      <alignment horizontal="right" vertical="center"/>
    </xf>
    <xf numFmtId="0" fontId="6" fillId="3" borderId="6" xfId="0" applyFont="1" applyFill="1" applyBorder="1" applyAlignment="1" applyProtection="1">
      <alignment horizontal="center" vertical="center" textRotation="255"/>
      <protection locked="0"/>
    </xf>
    <xf numFmtId="0" fontId="6" fillId="3" borderId="7" xfId="0" applyFont="1" applyFill="1" applyBorder="1" applyAlignment="1" applyProtection="1">
      <alignment horizontal="center" vertical="center" textRotation="255"/>
      <protection locked="0"/>
    </xf>
    <xf numFmtId="0" fontId="6" fillId="3" borderId="8" xfId="0" applyFont="1" applyFill="1" applyBorder="1" applyAlignment="1" applyProtection="1">
      <alignment horizontal="center" vertical="center" textRotation="255"/>
      <protection locked="0"/>
    </xf>
    <xf numFmtId="0" fontId="6" fillId="3" borderId="9" xfId="0" applyFont="1" applyFill="1" applyBorder="1" applyAlignment="1" applyProtection="1">
      <alignment horizontal="center" vertical="center" textRotation="255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6" fillId="4" borderId="0" xfId="0" applyFont="1" applyFill="1" applyBorder="1" applyAlignment="1" applyProtection="1">
      <alignment horizontal="left" vertical="center" indent="1"/>
      <protection locked="0"/>
    </xf>
    <xf numFmtId="0" fontId="6" fillId="4" borderId="9" xfId="0" applyFont="1" applyFill="1" applyBorder="1" applyAlignment="1" applyProtection="1">
      <alignment horizontal="left" vertical="center" indent="1"/>
      <protection locked="0"/>
    </xf>
    <xf numFmtId="177" fontId="10" fillId="4" borderId="76" xfId="0" applyNumberFormat="1" applyFont="1" applyFill="1" applyBorder="1" applyAlignment="1" applyProtection="1">
      <alignment horizontal="right" vertical="center"/>
      <protection locked="0"/>
    </xf>
    <xf numFmtId="177" fontId="10" fillId="4" borderId="20" xfId="0" applyNumberFormat="1" applyFont="1" applyFill="1" applyBorder="1" applyAlignment="1" applyProtection="1">
      <alignment horizontal="right" vertical="center"/>
      <protection locked="0"/>
    </xf>
    <xf numFmtId="177" fontId="10" fillId="4" borderId="77" xfId="0" applyNumberFormat="1" applyFont="1" applyFill="1" applyBorder="1" applyAlignment="1" applyProtection="1">
      <alignment horizontal="right" vertical="center"/>
      <protection locked="0"/>
    </xf>
    <xf numFmtId="0" fontId="6" fillId="4" borderId="22" xfId="0" applyFont="1" applyFill="1" applyBorder="1" applyAlignment="1" applyProtection="1">
      <alignment horizontal="left" vertical="center" indent="1"/>
      <protection locked="0"/>
    </xf>
    <xf numFmtId="0" fontId="6" fillId="4" borderId="51" xfId="0" applyFont="1" applyFill="1" applyBorder="1" applyAlignment="1" applyProtection="1">
      <alignment horizontal="left" vertical="center" indent="1"/>
      <protection locked="0"/>
    </xf>
    <xf numFmtId="0" fontId="6" fillId="4" borderId="18" xfId="0" applyFont="1" applyFill="1" applyBorder="1" applyAlignment="1" applyProtection="1">
      <alignment horizontal="center" vertical="center" textRotation="255"/>
      <protection locked="0"/>
    </xf>
    <xf numFmtId="0" fontId="3" fillId="4" borderId="40" xfId="0" applyFont="1" applyFill="1" applyBorder="1" applyAlignment="1" applyProtection="1">
      <alignment horizontal="center" vertical="center" readingOrder="1"/>
      <protection locked="0"/>
    </xf>
    <xf numFmtId="0" fontId="3" fillId="4" borderId="22" xfId="0" applyFont="1" applyFill="1" applyBorder="1" applyAlignment="1" applyProtection="1">
      <alignment horizontal="center" vertical="center" readingOrder="1"/>
      <protection locked="0"/>
    </xf>
    <xf numFmtId="0" fontId="3" fillId="4" borderId="51" xfId="0" applyFont="1" applyFill="1" applyBorder="1" applyAlignment="1" applyProtection="1">
      <alignment horizontal="center" vertical="center" readingOrder="1"/>
      <protection locked="0"/>
    </xf>
    <xf numFmtId="0" fontId="3" fillId="4" borderId="67" xfId="0" applyFont="1" applyFill="1" applyBorder="1" applyAlignment="1" applyProtection="1">
      <alignment horizontal="center" vertical="center" readingOrder="1"/>
      <protection locked="0"/>
    </xf>
    <xf numFmtId="0" fontId="3" fillId="4" borderId="0" xfId="0" applyFont="1" applyFill="1" applyBorder="1" applyAlignment="1" applyProtection="1">
      <alignment horizontal="center" vertical="center" readingOrder="1"/>
      <protection locked="0"/>
    </xf>
    <xf numFmtId="0" fontId="3" fillId="4" borderId="9" xfId="0" applyFont="1" applyFill="1" applyBorder="1" applyAlignment="1" applyProtection="1">
      <alignment horizontal="center" vertical="center" readingOrder="1"/>
      <protection locked="0"/>
    </xf>
    <xf numFmtId="0" fontId="3" fillId="4" borderId="42" xfId="0" applyFont="1" applyFill="1" applyBorder="1" applyAlignment="1" applyProtection="1">
      <alignment horizontal="center" vertical="center" readingOrder="1"/>
      <protection locked="0"/>
    </xf>
    <xf numFmtId="0" fontId="3" fillId="4" borderId="43" xfId="0" applyFont="1" applyFill="1" applyBorder="1" applyAlignment="1" applyProtection="1">
      <alignment horizontal="center" vertical="center" readingOrder="1"/>
      <protection locked="0"/>
    </xf>
    <xf numFmtId="0" fontId="3" fillId="4" borderId="52" xfId="0" applyFont="1" applyFill="1" applyBorder="1" applyAlignment="1" applyProtection="1">
      <alignment horizontal="center" vertical="center" readingOrder="1"/>
      <protection locked="0"/>
    </xf>
    <xf numFmtId="177" fontId="0" fillId="4" borderId="56" xfId="0" applyNumberFormat="1" applyFont="1" applyFill="1" applyBorder="1" applyAlignment="1" applyProtection="1">
      <alignment horizontal="right" vertical="center"/>
      <protection locked="0"/>
    </xf>
    <xf numFmtId="177" fontId="0" fillId="4" borderId="22" xfId="0" applyNumberFormat="1" applyFont="1" applyFill="1" applyBorder="1" applyAlignment="1" applyProtection="1">
      <alignment horizontal="right" vertical="center"/>
      <protection locked="0"/>
    </xf>
    <xf numFmtId="177" fontId="0" fillId="4" borderId="51" xfId="0" applyNumberFormat="1" applyFont="1" applyFill="1" applyBorder="1" applyAlignment="1" applyProtection="1">
      <alignment horizontal="right" vertical="center"/>
      <protection locked="0"/>
    </xf>
    <xf numFmtId="177" fontId="0" fillId="4" borderId="8" xfId="0" applyNumberFormat="1" applyFont="1" applyFill="1" applyBorder="1" applyAlignment="1" applyProtection="1">
      <alignment horizontal="right" vertical="center"/>
      <protection locked="0"/>
    </xf>
    <xf numFmtId="177" fontId="0" fillId="4" borderId="0" xfId="0" applyNumberFormat="1" applyFont="1" applyFill="1" applyAlignment="1" applyProtection="1">
      <alignment horizontal="right" vertical="center"/>
      <protection locked="0"/>
    </xf>
    <xf numFmtId="177" fontId="0" fillId="4" borderId="9" xfId="0" applyNumberFormat="1" applyFont="1" applyFill="1" applyBorder="1" applyAlignment="1" applyProtection="1">
      <alignment horizontal="right" vertical="center"/>
      <protection locked="0"/>
    </xf>
    <xf numFmtId="177" fontId="0" fillId="4" borderId="57" xfId="0" applyNumberFormat="1" applyFont="1" applyFill="1" applyBorder="1" applyAlignment="1" applyProtection="1">
      <alignment horizontal="right" vertical="center"/>
      <protection locked="0"/>
    </xf>
    <xf numFmtId="177" fontId="0" fillId="4" borderId="43" xfId="0" applyNumberFormat="1" applyFont="1" applyFill="1" applyBorder="1" applyAlignment="1" applyProtection="1">
      <alignment horizontal="right" vertical="center"/>
      <protection locked="0"/>
    </xf>
    <xf numFmtId="177" fontId="0" fillId="4" borderId="52" xfId="0" applyNumberFormat="1" applyFont="1" applyFill="1" applyBorder="1" applyAlignment="1" applyProtection="1">
      <alignment horizontal="right" vertical="center"/>
      <protection locked="0"/>
    </xf>
    <xf numFmtId="177" fontId="0" fillId="17" borderId="73" xfId="0" applyNumberFormat="1" applyFont="1" applyFill="1" applyBorder="1" applyAlignment="1" applyProtection="1">
      <alignment horizontal="right" vertical="center"/>
    </xf>
    <xf numFmtId="177" fontId="0" fillId="17" borderId="74" xfId="0" applyNumberFormat="1" applyFont="1" applyFill="1" applyBorder="1" applyAlignment="1" applyProtection="1">
      <alignment horizontal="right" vertical="center"/>
    </xf>
    <xf numFmtId="177" fontId="0" fillId="17" borderId="75" xfId="0" applyNumberFormat="1" applyFont="1" applyFill="1" applyBorder="1" applyAlignment="1" applyProtection="1">
      <alignment horizontal="right" vertical="center"/>
    </xf>
    <xf numFmtId="177" fontId="0" fillId="17" borderId="76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77" xfId="0" applyNumberFormat="1" applyFont="1" applyFill="1" applyBorder="1" applyAlignment="1" applyProtection="1">
      <alignment horizontal="right" vertical="center"/>
    </xf>
    <xf numFmtId="177" fontId="0" fillId="17" borderId="78" xfId="0" applyNumberFormat="1" applyFont="1" applyFill="1" applyBorder="1" applyAlignment="1" applyProtection="1">
      <alignment horizontal="right" vertical="center"/>
    </xf>
    <xf numFmtId="177" fontId="0" fillId="17" borderId="79" xfId="0" applyNumberFormat="1" applyFont="1" applyFill="1" applyBorder="1" applyAlignment="1" applyProtection="1">
      <alignment horizontal="right" vertical="center"/>
    </xf>
    <xf numFmtId="177" fontId="0" fillId="17" borderId="80" xfId="0" applyNumberFormat="1" applyFont="1" applyFill="1" applyBorder="1" applyAlignment="1" applyProtection="1">
      <alignment horizontal="right" vertical="center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177" fontId="0" fillId="17" borderId="6" xfId="0" applyNumberFormat="1" applyFill="1" applyBorder="1" applyAlignment="1" applyProtection="1">
      <alignment horizontal="right" vertical="center"/>
    </xf>
    <xf numFmtId="0" fontId="0" fillId="17" borderId="13" xfId="0" applyFill="1" applyBorder="1" applyAlignment="1" applyProtection="1">
      <alignment horizontal="right" vertical="center"/>
    </xf>
    <xf numFmtId="0" fontId="0" fillId="17" borderId="7" xfId="0" applyFill="1" applyBorder="1" applyAlignment="1" applyProtection="1">
      <alignment horizontal="right" vertical="center"/>
    </xf>
    <xf numFmtId="0" fontId="0" fillId="17" borderId="8" xfId="0" applyFill="1" applyBorder="1" applyAlignment="1" applyProtection="1">
      <alignment horizontal="right" vertical="center"/>
    </xf>
    <xf numFmtId="0" fontId="0" fillId="17" borderId="0" xfId="0" applyFill="1" applyAlignment="1" applyProtection="1">
      <alignment horizontal="right" vertical="center"/>
    </xf>
    <xf numFmtId="0" fontId="0" fillId="17" borderId="9" xfId="0" applyFill="1" applyBorder="1" applyAlignment="1" applyProtection="1">
      <alignment horizontal="right" vertical="center"/>
    </xf>
    <xf numFmtId="0" fontId="0" fillId="17" borderId="10" xfId="0" applyFill="1" applyBorder="1" applyAlignment="1" applyProtection="1">
      <alignment horizontal="right" vertical="center"/>
    </xf>
    <xf numFmtId="0" fontId="0" fillId="17" borderId="1" xfId="0" applyFill="1" applyBorder="1" applyAlignment="1" applyProtection="1">
      <alignment horizontal="right" vertical="center"/>
    </xf>
    <xf numFmtId="0" fontId="0" fillId="17" borderId="11" xfId="0" applyFill="1" applyBorder="1" applyAlignment="1" applyProtection="1">
      <alignment horizontal="right" vertical="center"/>
    </xf>
    <xf numFmtId="177" fontId="10" fillId="4" borderId="56" xfId="0" applyNumberFormat="1" applyFont="1" applyFill="1" applyBorder="1" applyAlignment="1" applyProtection="1">
      <alignment horizontal="right" vertical="center"/>
      <protection locked="0"/>
    </xf>
    <xf numFmtId="177" fontId="10" fillId="4" borderId="22" xfId="0" applyNumberFormat="1" applyFont="1" applyFill="1" applyBorder="1" applyAlignment="1" applyProtection="1">
      <alignment horizontal="right" vertical="center"/>
      <protection locked="0"/>
    </xf>
    <xf numFmtId="177" fontId="10" fillId="4" borderId="51" xfId="0" applyNumberFormat="1" applyFont="1" applyFill="1" applyBorder="1" applyAlignment="1" applyProtection="1">
      <alignment horizontal="right" vertical="center"/>
      <protection locked="0"/>
    </xf>
    <xf numFmtId="0" fontId="6" fillId="5" borderId="71" xfId="0" applyFont="1" applyFill="1" applyBorder="1" applyAlignment="1" applyProtection="1">
      <alignment horizontal="center" vertical="center" textRotation="255"/>
      <protection locked="0"/>
    </xf>
    <xf numFmtId="0" fontId="6" fillId="5" borderId="65" xfId="0" applyFont="1" applyFill="1" applyBorder="1" applyAlignment="1" applyProtection="1">
      <alignment horizontal="center" vertical="center" textRotation="255"/>
      <protection locked="0"/>
    </xf>
    <xf numFmtId="0" fontId="6" fillId="5" borderId="62" xfId="0" applyFont="1" applyFill="1" applyBorder="1" applyAlignment="1" applyProtection="1">
      <alignment horizontal="center" vertical="center" textRotation="255"/>
      <protection locked="0"/>
    </xf>
    <xf numFmtId="0" fontId="6" fillId="5" borderId="67" xfId="0" applyFont="1" applyFill="1" applyBorder="1" applyAlignment="1" applyProtection="1">
      <alignment horizontal="center" vertical="center" textRotation="255"/>
      <protection locked="0"/>
    </xf>
    <xf numFmtId="0" fontId="6" fillId="5" borderId="0" xfId="0" applyFont="1" applyFill="1" applyBorder="1" applyAlignment="1" applyProtection="1">
      <alignment horizontal="center" vertical="center" textRotation="255"/>
      <protection locked="0"/>
    </xf>
    <xf numFmtId="0" fontId="6" fillId="5" borderId="9" xfId="0" applyFont="1" applyFill="1" applyBorder="1" applyAlignment="1" applyProtection="1">
      <alignment horizontal="center" vertical="center" textRotation="255"/>
      <protection locked="0"/>
    </xf>
    <xf numFmtId="0" fontId="6" fillId="5" borderId="70" xfId="0" applyFont="1" applyFill="1" applyBorder="1" applyAlignment="1" applyProtection="1">
      <alignment horizontal="center" vertical="center" textRotation="255"/>
      <protection locked="0"/>
    </xf>
    <xf numFmtId="0" fontId="6" fillId="5" borderId="64" xfId="0" applyFont="1" applyFill="1" applyBorder="1" applyAlignment="1" applyProtection="1">
      <alignment horizontal="center" vertical="center" textRotation="255"/>
      <protection locked="0"/>
    </xf>
    <xf numFmtId="0" fontId="6" fillId="5" borderId="63" xfId="0" applyFont="1" applyFill="1" applyBorder="1" applyAlignment="1" applyProtection="1">
      <alignment horizontal="center" vertical="center" textRotation="255"/>
      <protection locked="0"/>
    </xf>
    <xf numFmtId="0" fontId="3" fillId="5" borderId="71" xfId="0" applyFont="1" applyFill="1" applyBorder="1" applyAlignment="1" applyProtection="1">
      <alignment horizontal="center" vertical="center" readingOrder="1"/>
      <protection locked="0"/>
    </xf>
    <xf numFmtId="0" fontId="3" fillId="5" borderId="65" xfId="0" applyFont="1" applyFill="1" applyBorder="1" applyAlignment="1" applyProtection="1">
      <alignment horizontal="center" vertical="center" readingOrder="1"/>
      <protection locked="0"/>
    </xf>
    <xf numFmtId="0" fontId="3" fillId="5" borderId="62" xfId="0" applyFont="1" applyFill="1" applyBorder="1" applyAlignment="1" applyProtection="1">
      <alignment horizontal="center" vertical="center" readingOrder="1"/>
      <protection locked="0"/>
    </xf>
    <xf numFmtId="0" fontId="3" fillId="5" borderId="67" xfId="0" applyFont="1" applyFill="1" applyBorder="1" applyAlignment="1" applyProtection="1">
      <alignment horizontal="center" vertical="center" readingOrder="1"/>
      <protection locked="0"/>
    </xf>
    <xf numFmtId="0" fontId="3" fillId="5" borderId="0" xfId="0" applyFont="1" applyFill="1" applyBorder="1" applyAlignment="1" applyProtection="1">
      <alignment horizontal="center" vertical="center" readingOrder="1"/>
      <protection locked="0"/>
    </xf>
    <xf numFmtId="0" fontId="3" fillId="5" borderId="9" xfId="0" applyFont="1" applyFill="1" applyBorder="1" applyAlignment="1" applyProtection="1">
      <alignment horizontal="center" vertical="center" readingOrder="1"/>
      <protection locked="0"/>
    </xf>
    <xf numFmtId="0" fontId="3" fillId="5" borderId="70" xfId="0" applyFont="1" applyFill="1" applyBorder="1" applyAlignment="1" applyProtection="1">
      <alignment horizontal="center" vertical="center" readingOrder="1"/>
      <protection locked="0"/>
    </xf>
    <xf numFmtId="0" fontId="3" fillId="5" borderId="64" xfId="0" applyFont="1" applyFill="1" applyBorder="1" applyAlignment="1" applyProtection="1">
      <alignment horizontal="center" vertical="center" readingOrder="1"/>
      <protection locked="0"/>
    </xf>
    <xf numFmtId="0" fontId="3" fillId="5" borderId="63" xfId="0" applyFont="1" applyFill="1" applyBorder="1" applyAlignment="1" applyProtection="1">
      <alignment horizontal="center" vertical="center" readingOrder="1"/>
      <protection locked="0"/>
    </xf>
    <xf numFmtId="0" fontId="6" fillId="3" borderId="13" xfId="0" applyFont="1" applyFill="1" applyBorder="1" applyAlignment="1" applyProtection="1">
      <alignment horizontal="center" vertical="center" textRotation="255"/>
      <protection locked="0"/>
    </xf>
    <xf numFmtId="0" fontId="6" fillId="3" borderId="0" xfId="0" applyFont="1" applyFill="1" applyBorder="1" applyAlignment="1" applyProtection="1">
      <alignment horizontal="center" vertical="center" textRotation="255"/>
      <protection locked="0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3" fillId="4" borderId="61" xfId="0" applyFont="1" applyFill="1" applyBorder="1" applyAlignment="1" applyProtection="1">
      <alignment horizontal="center" vertical="center" readingOrder="1"/>
    </xf>
    <xf numFmtId="0" fontId="3" fillId="4" borderId="13" xfId="0" applyFont="1" applyFill="1" applyBorder="1" applyAlignment="1" applyProtection="1">
      <alignment horizontal="center" vertical="center" readingOrder="1"/>
    </xf>
    <xf numFmtId="0" fontId="3" fillId="4" borderId="7" xfId="0" applyFont="1" applyFill="1" applyBorder="1" applyAlignment="1" applyProtection="1">
      <alignment horizontal="center" vertical="center" readingOrder="1"/>
    </xf>
    <xf numFmtId="0" fontId="3" fillId="4" borderId="67" xfId="0" applyFont="1" applyFill="1" applyBorder="1" applyAlignment="1" applyProtection="1">
      <alignment horizontal="center" vertical="center" readingOrder="1"/>
    </xf>
    <xf numFmtId="0" fontId="3" fillId="4" borderId="0" xfId="0" applyFont="1" applyFill="1" applyBorder="1" applyAlignment="1" applyProtection="1">
      <alignment horizontal="center" vertical="center" readingOrder="1"/>
    </xf>
    <xf numFmtId="0" fontId="3" fillId="4" borderId="9" xfId="0" applyFont="1" applyFill="1" applyBorder="1" applyAlignment="1" applyProtection="1">
      <alignment horizontal="center" vertical="center" readingOrder="1"/>
    </xf>
    <xf numFmtId="0" fontId="3" fillId="4" borderId="42" xfId="0" applyFont="1" applyFill="1" applyBorder="1" applyAlignment="1" applyProtection="1">
      <alignment horizontal="center" vertical="center" readingOrder="1"/>
    </xf>
    <xf numFmtId="0" fontId="3" fillId="4" borderId="43" xfId="0" applyFont="1" applyFill="1" applyBorder="1" applyAlignment="1" applyProtection="1">
      <alignment horizontal="center" vertical="center" readingOrder="1"/>
    </xf>
    <xf numFmtId="0" fontId="3" fillId="4" borderId="52" xfId="0" applyFont="1" applyFill="1" applyBorder="1" applyAlignment="1" applyProtection="1">
      <alignment horizontal="center" vertical="center" readingOrder="1"/>
    </xf>
    <xf numFmtId="0" fontId="3" fillId="4" borderId="40" xfId="0" applyFont="1" applyFill="1" applyBorder="1" applyAlignment="1" applyProtection="1">
      <alignment horizontal="center" vertical="center" readingOrder="1"/>
    </xf>
    <xf numFmtId="0" fontId="3" fillId="4" borderId="22" xfId="0" applyFont="1" applyFill="1" applyBorder="1" applyAlignment="1" applyProtection="1">
      <alignment horizontal="center" vertical="center" readingOrder="1"/>
    </xf>
    <xf numFmtId="0" fontId="3" fillId="4" borderId="51" xfId="0" applyFont="1" applyFill="1" applyBorder="1" applyAlignment="1" applyProtection="1">
      <alignment horizontal="center" vertical="center" readingOrder="1"/>
    </xf>
    <xf numFmtId="177" fontId="0" fillId="0" borderId="108" xfId="0" applyNumberFormat="1" applyFont="1" applyFill="1" applyBorder="1" applyAlignment="1" applyProtection="1">
      <alignment horizontal="right" vertical="center"/>
    </xf>
    <xf numFmtId="0" fontId="0" fillId="0" borderId="98" xfId="0" applyFont="1" applyFill="1" applyBorder="1" applyAlignment="1" applyProtection="1">
      <alignment horizontal="right" vertical="center"/>
    </xf>
    <xf numFmtId="0" fontId="0" fillId="0" borderId="100" xfId="0" applyFont="1" applyFill="1" applyBorder="1" applyAlignment="1" applyProtection="1">
      <alignment horizontal="right" vertical="center"/>
    </xf>
    <xf numFmtId="0" fontId="0" fillId="0" borderId="109" xfId="0" applyFont="1" applyFill="1" applyBorder="1" applyAlignment="1" applyProtection="1">
      <alignment horizontal="right" vertical="center"/>
    </xf>
    <xf numFmtId="0" fontId="0" fillId="0" borderId="35" xfId="0" applyFont="1" applyFill="1" applyBorder="1" applyAlignment="1" applyProtection="1">
      <alignment horizontal="right" vertical="center"/>
    </xf>
    <xf numFmtId="0" fontId="0" fillId="0" borderId="59" xfId="0" applyFont="1" applyFill="1" applyBorder="1" applyAlignment="1" applyProtection="1">
      <alignment horizontal="right" vertical="center"/>
    </xf>
    <xf numFmtId="0" fontId="0" fillId="0" borderId="110" xfId="0" applyFont="1" applyFill="1" applyBorder="1" applyAlignment="1" applyProtection="1">
      <alignment horizontal="right" vertical="center"/>
    </xf>
    <xf numFmtId="0" fontId="0" fillId="0" borderId="95" xfId="0" applyFont="1" applyFill="1" applyBorder="1" applyAlignment="1" applyProtection="1">
      <alignment horizontal="right" vertical="center"/>
    </xf>
    <xf numFmtId="0" fontId="0" fillId="0" borderId="101" xfId="0" applyFont="1" applyFill="1" applyBorder="1" applyAlignment="1" applyProtection="1">
      <alignment horizontal="right" vertical="center"/>
    </xf>
    <xf numFmtId="0" fontId="6" fillId="5" borderId="40" xfId="0" applyFont="1" applyFill="1" applyBorder="1" applyAlignment="1" applyProtection="1">
      <alignment horizontal="center" vertical="center" textRotation="255"/>
      <protection locked="0"/>
    </xf>
    <xf numFmtId="0" fontId="6" fillId="5" borderId="41" xfId="0" applyFont="1" applyFill="1" applyBorder="1" applyAlignment="1" applyProtection="1">
      <alignment horizontal="center" vertical="center" textRotation="255"/>
      <protection locked="0"/>
    </xf>
    <xf numFmtId="0" fontId="6" fillId="5" borderId="66" xfId="0" applyFont="1" applyFill="1" applyBorder="1" applyAlignment="1" applyProtection="1">
      <alignment horizontal="center" vertical="center" textRotation="255"/>
      <protection locked="0"/>
    </xf>
    <xf numFmtId="0" fontId="3" fillId="5" borderId="40" xfId="0" applyFont="1" applyFill="1" applyBorder="1" applyAlignment="1" applyProtection="1">
      <alignment horizontal="center" vertical="center" readingOrder="1"/>
      <protection locked="0"/>
    </xf>
    <xf numFmtId="0" fontId="3" fillId="5" borderId="22" xfId="0" applyFont="1" applyFill="1" applyBorder="1" applyAlignment="1" applyProtection="1">
      <alignment horizontal="center" vertical="center" readingOrder="1"/>
      <protection locked="0"/>
    </xf>
    <xf numFmtId="0" fontId="3" fillId="5" borderId="51" xfId="0" applyFont="1" applyFill="1" applyBorder="1" applyAlignment="1" applyProtection="1">
      <alignment horizontal="center" vertical="center" readingOrder="1"/>
      <protection locked="0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51" xfId="0" applyFont="1" applyFill="1" applyBorder="1" applyAlignment="1" applyProtection="1">
      <alignment horizontal="center" vertical="center"/>
    </xf>
    <xf numFmtId="0" fontId="6" fillId="4" borderId="6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42" xfId="0" applyFont="1" applyFill="1" applyBorder="1" applyAlignment="1" applyProtection="1">
      <alignment horizontal="center" vertical="center"/>
    </xf>
    <xf numFmtId="0" fontId="6" fillId="4" borderId="43" xfId="0" applyFont="1" applyFill="1" applyBorder="1" applyAlignment="1" applyProtection="1">
      <alignment horizontal="center" vertical="center"/>
    </xf>
    <xf numFmtId="0" fontId="6" fillId="4" borderId="52" xfId="0" applyFont="1" applyFill="1" applyBorder="1" applyAlignment="1" applyProtection="1">
      <alignment horizontal="center" vertical="center"/>
    </xf>
    <xf numFmtId="177" fontId="0" fillId="17" borderId="56" xfId="0" applyNumberFormat="1" applyFont="1" applyFill="1" applyBorder="1" applyAlignment="1" applyProtection="1">
      <alignment horizontal="right" vertical="center"/>
    </xf>
    <xf numFmtId="0" fontId="0" fillId="17" borderId="22" xfId="0" applyFont="1" applyFill="1" applyBorder="1" applyAlignment="1" applyProtection="1">
      <alignment horizontal="right" vertical="center"/>
    </xf>
    <xf numFmtId="0" fontId="0" fillId="17" borderId="51" xfId="0" applyFont="1" applyFill="1" applyBorder="1" applyAlignment="1" applyProtection="1">
      <alignment horizontal="right" vertical="center"/>
    </xf>
    <xf numFmtId="0" fontId="0" fillId="17" borderId="8" xfId="0" applyFont="1" applyFill="1" applyBorder="1" applyAlignment="1" applyProtection="1">
      <alignment horizontal="right" vertical="center"/>
    </xf>
    <xf numFmtId="0" fontId="0" fillId="17" borderId="0" xfId="0" applyFont="1" applyFill="1" applyAlignment="1" applyProtection="1">
      <alignment horizontal="right" vertical="center"/>
    </xf>
    <xf numFmtId="0" fontId="0" fillId="17" borderId="9" xfId="0" applyFont="1" applyFill="1" applyBorder="1" applyAlignment="1" applyProtection="1">
      <alignment horizontal="right" vertical="center"/>
    </xf>
    <xf numFmtId="0" fontId="0" fillId="17" borderId="57" xfId="0" applyFont="1" applyFill="1" applyBorder="1" applyAlignment="1" applyProtection="1">
      <alignment horizontal="right" vertical="center"/>
    </xf>
    <xf numFmtId="0" fontId="0" fillId="17" borderId="43" xfId="0" applyFont="1" applyFill="1" applyBorder="1" applyAlignment="1" applyProtection="1">
      <alignment horizontal="right" vertical="center"/>
    </xf>
    <xf numFmtId="0" fontId="0" fillId="17" borderId="52" xfId="0" applyFont="1" applyFill="1" applyBorder="1" applyAlignment="1" applyProtection="1">
      <alignment horizontal="right" vertical="center"/>
    </xf>
    <xf numFmtId="177" fontId="0" fillId="17" borderId="6" xfId="0" applyNumberFormat="1" applyFont="1" applyFill="1" applyBorder="1" applyAlignment="1" applyProtection="1">
      <alignment horizontal="right" vertical="center"/>
    </xf>
    <xf numFmtId="177" fontId="0" fillId="17" borderId="13" xfId="0" applyNumberFormat="1" applyFont="1" applyFill="1" applyBorder="1" applyAlignment="1" applyProtection="1">
      <alignment horizontal="right" vertical="center"/>
    </xf>
    <xf numFmtId="177" fontId="0" fillId="17" borderId="7" xfId="0" applyNumberFormat="1" applyFont="1" applyFill="1" applyBorder="1" applyAlignment="1" applyProtection="1">
      <alignment horizontal="right" vertical="center"/>
    </xf>
    <xf numFmtId="177" fontId="0" fillId="17" borderId="8" xfId="0" applyNumberFormat="1" applyFont="1" applyFill="1" applyBorder="1" applyAlignment="1" applyProtection="1">
      <alignment horizontal="right" vertical="center"/>
    </xf>
    <xf numFmtId="177" fontId="0" fillId="17" borderId="0" xfId="0" applyNumberFormat="1" applyFont="1" applyFill="1" applyAlignment="1" applyProtection="1">
      <alignment horizontal="right" vertical="center"/>
    </xf>
    <xf numFmtId="177" fontId="0" fillId="17" borderId="9" xfId="0" applyNumberFormat="1" applyFont="1" applyFill="1" applyBorder="1" applyAlignment="1" applyProtection="1">
      <alignment horizontal="right" vertical="center"/>
    </xf>
    <xf numFmtId="177" fontId="0" fillId="17" borderId="57" xfId="0" applyNumberFormat="1" applyFont="1" applyFill="1" applyBorder="1" applyAlignment="1" applyProtection="1">
      <alignment horizontal="right" vertical="center"/>
    </xf>
    <xf numFmtId="177" fontId="0" fillId="17" borderId="43" xfId="0" applyNumberFormat="1" applyFont="1" applyFill="1" applyBorder="1" applyAlignment="1" applyProtection="1">
      <alignment horizontal="right" vertical="center"/>
    </xf>
    <xf numFmtId="177" fontId="0" fillId="17" borderId="52" xfId="0" applyNumberFormat="1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38" fontId="0" fillId="5" borderId="113" xfId="2" applyFont="1" applyFill="1" applyBorder="1" applyAlignment="1" applyProtection="1">
      <alignment horizontal="right" vertical="center"/>
      <protection locked="0"/>
    </xf>
    <xf numFmtId="38" fontId="0" fillId="5" borderId="65" xfId="2" applyFont="1" applyFill="1" applyBorder="1" applyAlignment="1" applyProtection="1">
      <alignment horizontal="right" vertical="center"/>
      <protection locked="0"/>
    </xf>
    <xf numFmtId="38" fontId="0" fillId="5" borderId="62" xfId="2" applyFont="1" applyFill="1" applyBorder="1" applyAlignment="1" applyProtection="1">
      <alignment horizontal="right" vertical="center"/>
      <protection locked="0"/>
    </xf>
    <xf numFmtId="38" fontId="0" fillId="5" borderId="8" xfId="2" applyFont="1" applyFill="1" applyBorder="1" applyAlignment="1" applyProtection="1">
      <alignment horizontal="right" vertical="center"/>
      <protection locked="0"/>
    </xf>
    <xf numFmtId="38" fontId="0" fillId="5" borderId="0" xfId="2" applyFont="1" applyFill="1" applyBorder="1" applyAlignment="1" applyProtection="1">
      <alignment horizontal="right" vertical="center"/>
      <protection locked="0"/>
    </xf>
    <xf numFmtId="38" fontId="0" fillId="5" borderId="9" xfId="2" applyFont="1" applyFill="1" applyBorder="1" applyAlignment="1" applyProtection="1">
      <alignment horizontal="right" vertical="center"/>
      <protection locked="0"/>
    </xf>
    <xf numFmtId="38" fontId="0" fillId="5" borderId="10" xfId="2" applyFont="1" applyFill="1" applyBorder="1" applyAlignment="1" applyProtection="1">
      <alignment horizontal="right" vertical="center"/>
      <protection locked="0"/>
    </xf>
    <xf numFmtId="38" fontId="0" fillId="5" borderId="1" xfId="2" applyFont="1" applyFill="1" applyBorder="1" applyAlignment="1" applyProtection="1">
      <alignment horizontal="right" vertical="center"/>
      <protection locked="0"/>
    </xf>
    <xf numFmtId="38" fontId="0" fillId="5" borderId="11" xfId="2" applyFont="1" applyFill="1" applyBorder="1" applyAlignment="1" applyProtection="1">
      <alignment horizontal="right" vertical="center"/>
      <protection locked="0"/>
    </xf>
    <xf numFmtId="38" fontId="0" fillId="5" borderId="114" xfId="2" applyFont="1" applyFill="1" applyBorder="1" applyAlignment="1" applyProtection="1">
      <alignment horizontal="right" vertical="center"/>
      <protection locked="0"/>
    </xf>
    <xf numFmtId="38" fontId="0" fillId="5" borderId="64" xfId="2" applyFont="1" applyFill="1" applyBorder="1" applyAlignment="1" applyProtection="1">
      <alignment horizontal="right" vertical="center"/>
      <protection locked="0"/>
    </xf>
    <xf numFmtId="38" fontId="0" fillId="5" borderId="63" xfId="2" applyFont="1" applyFill="1" applyBorder="1" applyAlignment="1" applyProtection="1">
      <alignment horizontal="right" vertical="center"/>
      <protection locked="0"/>
    </xf>
    <xf numFmtId="38" fontId="0" fillId="5" borderId="56" xfId="2" applyFont="1" applyFill="1" applyBorder="1" applyAlignment="1" applyProtection="1">
      <alignment horizontal="right" vertical="center"/>
      <protection locked="0"/>
    </xf>
    <xf numFmtId="38" fontId="0" fillId="5" borderId="22" xfId="2" applyFont="1" applyFill="1" applyBorder="1" applyAlignment="1" applyProtection="1">
      <alignment horizontal="right" vertical="center"/>
      <protection locked="0"/>
    </xf>
    <xf numFmtId="38" fontId="0" fillId="5" borderId="51" xfId="2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3" fillId="3" borderId="61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6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6" fillId="16" borderId="0" xfId="0" applyFont="1" applyFill="1" applyBorder="1" applyAlignment="1" applyProtection="1">
      <alignment horizontal="center" vertical="center"/>
    </xf>
    <xf numFmtId="0" fontId="6" fillId="16" borderId="66" xfId="0" applyFont="1" applyFill="1" applyBorder="1" applyAlignment="1" applyProtection="1">
      <alignment horizontal="center" vertical="center"/>
    </xf>
    <xf numFmtId="0" fontId="6" fillId="16" borderId="43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left" vertical="center" shrinkToFit="1"/>
      <protection locked="0"/>
    </xf>
    <xf numFmtId="38" fontId="1" fillId="0" borderId="18" xfId="2" applyFont="1" applyFill="1" applyBorder="1">
      <alignment vertical="center"/>
    </xf>
  </cellXfs>
  <cellStyles count="4">
    <cellStyle name="桁区切り" xfId="2" builtinId="6"/>
    <cellStyle name="標準" xfId="0" builtinId="0"/>
    <cellStyle name="標準 4 2" xfId="3" xr:uid="{00000000-0005-0000-0000-000002000000}"/>
    <cellStyle name="標準_請求書・明細書等" xfId="1" xr:uid="{00000000-0005-0000-0000-000003000000}"/>
  </cellStyles>
  <dxfs count="25"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0070C0"/>
      </font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CC"/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328649</xdr:colOff>
      <xdr:row>9</xdr:row>
      <xdr:rowOff>86296</xdr:rowOff>
    </xdr:from>
    <xdr:to>
      <xdr:col>8</xdr:col>
      <xdr:colOff>181256</xdr:colOff>
      <xdr:row>15</xdr:row>
      <xdr:rowOff>31957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91149" y="1974731"/>
          <a:ext cx="3281607" cy="989269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9</xdr:col>
      <xdr:colOff>342900</xdr:colOff>
      <xdr:row>33</xdr:row>
      <xdr:rowOff>80963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4458652"/>
          <a:ext cx="6566535" cy="1398271"/>
        </a:xfrm>
        <a:prstGeom prst="wedgeRoundRectCallout">
          <a:avLst>
            <a:gd name="adj1" fmla="val -30323"/>
            <a:gd name="adj2" fmla="val -6838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幼稚園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147</xdr:col>
      <xdr:colOff>76199</xdr:colOff>
      <xdr:row>14</xdr:row>
      <xdr:rowOff>4762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93</xdr:col>
      <xdr:colOff>80962</xdr:colOff>
      <xdr:row>41</xdr:row>
      <xdr:rowOff>4763</xdr:rowOff>
    </xdr:from>
    <xdr:to>
      <xdr:col>152</xdr:col>
      <xdr:colOff>64770</xdr:colOff>
      <xdr:row>63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043862" y="4814888"/>
          <a:ext cx="4698683" cy="1500187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133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4763</xdr:colOff>
      <xdr:row>0</xdr:row>
      <xdr:rowOff>95250</xdr:rowOff>
    </xdr:from>
    <xdr:to>
      <xdr:col>13</xdr:col>
      <xdr:colOff>53341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3343" y="95250"/>
          <a:ext cx="962978" cy="337185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幼稚園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96371" y="108928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105031" y="117109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A45"/>
  <sheetViews>
    <sheetView zoomScale="115" zoomScaleNormal="115" workbookViewId="0">
      <selection activeCell="C2" sqref="C2:D2"/>
    </sheetView>
  </sheetViews>
  <sheetFormatPr defaultColWidth="8.875" defaultRowHeight="13.5"/>
  <cols>
    <col min="1" max="1" width="20.625" style="77" customWidth="1"/>
    <col min="2" max="2" width="20.375" style="77" customWidth="1"/>
    <col min="3" max="3" width="9.75" style="77" customWidth="1"/>
    <col min="4" max="4" width="11.75" style="77" customWidth="1"/>
    <col min="5" max="5" width="8.75" style="77" bestFit="1" customWidth="1"/>
    <col min="6" max="6" width="9.5" style="77" customWidth="1"/>
    <col min="7" max="7" width="11.875" style="77" bestFit="1" customWidth="1"/>
    <col min="8" max="8" width="14.875" style="77" bestFit="1" customWidth="1"/>
    <col min="9" max="26" width="8.875" style="77"/>
    <col min="27" max="27" width="8.875" style="77" customWidth="1"/>
    <col min="28" max="16384" width="8.875" style="77"/>
  </cols>
  <sheetData>
    <row r="1" spans="1:6">
      <c r="A1" s="116" t="s">
        <v>88</v>
      </c>
      <c r="B1" s="116"/>
      <c r="C1" s="132"/>
      <c r="D1" s="132"/>
    </row>
    <row r="2" spans="1:6">
      <c r="A2" s="211" t="s">
        <v>240</v>
      </c>
      <c r="B2" s="211"/>
      <c r="C2" s="212"/>
      <c r="D2" s="212"/>
      <c r="E2" s="77" t="s">
        <v>241</v>
      </c>
    </row>
    <row r="3" spans="1:6">
      <c r="A3" s="215" t="s">
        <v>101</v>
      </c>
      <c r="B3" s="215"/>
      <c r="C3" s="128"/>
      <c r="D3" s="133" t="s">
        <v>0</v>
      </c>
      <c r="E3" s="78"/>
      <c r="F3" s="134" t="s">
        <v>102</v>
      </c>
    </row>
    <row r="4" spans="1:6">
      <c r="A4" s="215" t="s">
        <v>100</v>
      </c>
      <c r="B4" s="215"/>
      <c r="C4" s="226"/>
      <c r="D4" s="226"/>
      <c r="E4" s="226"/>
      <c r="F4" s="226"/>
    </row>
    <row r="5" spans="1:6" ht="39.4" customHeight="1">
      <c r="A5" s="215" t="s">
        <v>99</v>
      </c>
      <c r="B5" s="215"/>
      <c r="C5" s="227"/>
      <c r="D5" s="227"/>
      <c r="E5" s="227"/>
      <c r="F5" s="227"/>
    </row>
    <row r="6" spans="1:6" ht="13.9" customHeight="1">
      <c r="A6" s="213" t="s">
        <v>127</v>
      </c>
      <c r="B6" s="214"/>
      <c r="C6" s="228" t="s">
        <v>128</v>
      </c>
      <c r="D6" s="229"/>
      <c r="E6" s="117"/>
      <c r="F6" s="117"/>
    </row>
    <row r="7" spans="1:6" ht="13.9" customHeight="1">
      <c r="A7" s="213" t="s">
        <v>98</v>
      </c>
      <c r="B7" s="214"/>
      <c r="C7" s="135" t="s">
        <v>255</v>
      </c>
      <c r="D7" s="118"/>
      <c r="E7" s="117"/>
      <c r="F7" s="117"/>
    </row>
    <row r="8" spans="1:6" ht="13.9" customHeight="1">
      <c r="A8" s="215" t="s">
        <v>70</v>
      </c>
      <c r="B8" s="215"/>
      <c r="C8" s="79"/>
      <c r="D8" s="119" t="s">
        <v>71</v>
      </c>
      <c r="E8" s="85"/>
      <c r="F8" s="85"/>
    </row>
    <row r="9" spans="1:6" ht="13.9" customHeight="1">
      <c r="A9" s="216" t="s">
        <v>48</v>
      </c>
      <c r="B9" s="129" t="s">
        <v>94</v>
      </c>
      <c r="C9" s="78"/>
      <c r="D9" s="84" t="s">
        <v>35</v>
      </c>
      <c r="E9" s="85"/>
      <c r="F9" s="85"/>
    </row>
    <row r="10" spans="1:6" ht="13.9" customHeight="1">
      <c r="A10" s="218"/>
      <c r="B10" s="129" t="s">
        <v>95</v>
      </c>
      <c r="C10" s="122"/>
      <c r="D10" s="84" t="s">
        <v>35</v>
      </c>
      <c r="E10" s="85"/>
      <c r="F10" s="85"/>
    </row>
    <row r="11" spans="1:6" ht="13.9" customHeight="1">
      <c r="A11" s="217"/>
      <c r="B11" s="129" t="s">
        <v>96</v>
      </c>
      <c r="C11" s="122"/>
      <c r="D11" s="84" t="s">
        <v>35</v>
      </c>
      <c r="E11" s="85"/>
      <c r="F11" s="85"/>
    </row>
    <row r="12" spans="1:6" ht="13.9" customHeight="1">
      <c r="A12" s="215" t="s">
        <v>34</v>
      </c>
      <c r="B12" s="215"/>
      <c r="C12" s="78"/>
      <c r="D12" s="84" t="s">
        <v>35</v>
      </c>
      <c r="E12" s="85"/>
      <c r="F12" s="85"/>
    </row>
    <row r="13" spans="1:6" ht="13.9" customHeight="1">
      <c r="A13" s="216" t="s">
        <v>36</v>
      </c>
      <c r="B13" s="84" t="s">
        <v>90</v>
      </c>
      <c r="C13" s="78"/>
      <c r="D13" s="84" t="s">
        <v>39</v>
      </c>
      <c r="E13" s="85"/>
      <c r="F13" s="85"/>
    </row>
    <row r="14" spans="1:6" ht="13.9" customHeight="1">
      <c r="A14" s="217"/>
      <c r="B14" s="84" t="s">
        <v>91</v>
      </c>
      <c r="C14" s="78"/>
      <c r="D14" s="84" t="s">
        <v>39</v>
      </c>
      <c r="E14" s="85"/>
      <c r="F14" s="85"/>
    </row>
    <row r="15" spans="1:6" ht="13.9" customHeight="1">
      <c r="A15" s="216" t="s">
        <v>37</v>
      </c>
      <c r="B15" s="84" t="s">
        <v>97</v>
      </c>
      <c r="C15" s="78"/>
      <c r="D15" s="118"/>
      <c r="E15" s="85"/>
      <c r="F15" s="85"/>
    </row>
    <row r="16" spans="1:6" ht="13.9" customHeight="1">
      <c r="A16" s="218"/>
      <c r="B16" s="84" t="s">
        <v>92</v>
      </c>
      <c r="C16" s="78"/>
      <c r="D16" s="84" t="s">
        <v>35</v>
      </c>
      <c r="E16" s="85"/>
      <c r="F16" s="85"/>
    </row>
    <row r="17" spans="1:27" ht="13.9" customHeight="1">
      <c r="A17" s="217"/>
      <c r="B17" s="84" t="s">
        <v>93</v>
      </c>
      <c r="C17" s="78"/>
      <c r="D17" s="84" t="s">
        <v>35</v>
      </c>
      <c r="E17" s="85"/>
      <c r="F17" s="85"/>
    </row>
    <row r="18" spans="1:27" ht="32.450000000000003" customHeight="1">
      <c r="A18" s="230" t="s">
        <v>261</v>
      </c>
      <c r="B18" s="185" t="s">
        <v>97</v>
      </c>
      <c r="C18" s="191"/>
      <c r="D18" s="183"/>
      <c r="E18" s="120"/>
      <c r="F18" s="85"/>
      <c r="AA18" s="77" t="str">
        <f>IF(OR(E3="",AND(E3&lt;=9,4&lt;=E3)),"","適")</f>
        <v/>
      </c>
    </row>
    <row r="19" spans="1:27" ht="32.450000000000003" customHeight="1">
      <c r="A19" s="231"/>
      <c r="B19" s="186" t="s">
        <v>260</v>
      </c>
      <c r="C19" s="192"/>
      <c r="D19" s="182" t="s">
        <v>35</v>
      </c>
      <c r="E19" s="120"/>
      <c r="F19" s="85"/>
    </row>
    <row r="20" spans="1:27" ht="13.9" customHeight="1">
      <c r="A20" s="85"/>
      <c r="B20" s="85"/>
      <c r="C20" s="85"/>
      <c r="D20" s="85"/>
      <c r="E20" s="85"/>
      <c r="F20" s="85"/>
    </row>
    <row r="21" spans="1:27" ht="13.9" customHeight="1">
      <c r="A21" s="215" t="s">
        <v>232</v>
      </c>
      <c r="B21" s="215"/>
      <c r="C21" s="110"/>
      <c r="D21" s="85"/>
      <c r="E21" s="85"/>
      <c r="F21" s="85"/>
    </row>
    <row r="22" spans="1:27" ht="13.9" customHeight="1">
      <c r="A22" s="215" t="s">
        <v>129</v>
      </c>
      <c r="B22" s="215"/>
      <c r="C22" s="110"/>
      <c r="D22" s="85"/>
      <c r="E22" s="85"/>
      <c r="F22" s="85"/>
    </row>
    <row r="23" spans="1:27" ht="13.9" customHeight="1">
      <c r="A23" s="86" t="s">
        <v>130</v>
      </c>
      <c r="B23" s="86" t="s">
        <v>210</v>
      </c>
      <c r="C23" s="110"/>
      <c r="D23" s="120"/>
      <c r="E23" s="85"/>
      <c r="F23" s="85"/>
      <c r="H23" s="194" t="s">
        <v>275</v>
      </c>
    </row>
    <row r="24" spans="1:27" ht="13.9" customHeight="1">
      <c r="A24" s="129"/>
      <c r="B24" s="129" t="s">
        <v>209</v>
      </c>
      <c r="C24" s="111"/>
      <c r="D24" s="121" t="s">
        <v>242</v>
      </c>
      <c r="E24" s="193" t="str">
        <f>IF(C24&gt;H24,"←上限人数を超えています。","")</f>
        <v/>
      </c>
      <c r="F24" s="85"/>
      <c r="H24" s="199">
        <f>IF(C9&lt;=45,1,IF(AND(C9&gt;=46,C9&lt;=150),2,IF(AND(C9&gt;=151,C9&lt;=240),3,IF(AND(C9&gt;=241,C9&lt;=270),3.5,IF(AND(C9&gt;=271,C9&lt;=300),5,IF(AND(C9&gt;=301,C9&lt;=450),6,IF(C9&gt;=451,8,0)))))))</f>
        <v>1</v>
      </c>
    </row>
    <row r="25" spans="1:27" ht="13.9" customHeight="1">
      <c r="A25" s="221" t="s">
        <v>131</v>
      </c>
      <c r="B25" s="221"/>
      <c r="C25" s="110"/>
      <c r="D25" s="85"/>
      <c r="E25" s="85"/>
      <c r="F25" s="85"/>
    </row>
    <row r="26" spans="1:27" ht="13.9" customHeight="1">
      <c r="A26" s="222" t="s">
        <v>132</v>
      </c>
      <c r="B26" s="87" t="s">
        <v>134</v>
      </c>
      <c r="C26" s="80"/>
      <c r="D26" s="85"/>
      <c r="E26" s="85"/>
      <c r="F26" s="85"/>
    </row>
    <row r="27" spans="1:27" ht="13.9" customHeight="1">
      <c r="A27" s="223"/>
      <c r="B27" s="87" t="s">
        <v>133</v>
      </c>
      <c r="C27" s="81"/>
      <c r="D27" s="85"/>
      <c r="E27" s="85"/>
      <c r="F27" s="85"/>
    </row>
    <row r="28" spans="1:27" ht="13.9" customHeight="1">
      <c r="A28" s="88" t="s">
        <v>202</v>
      </c>
      <c r="B28" s="89" t="s">
        <v>213</v>
      </c>
      <c r="C28" s="82"/>
      <c r="D28" s="85"/>
      <c r="E28" s="85"/>
      <c r="F28" s="85"/>
    </row>
    <row r="29" spans="1:27" ht="13.9" customHeight="1">
      <c r="A29" s="219" t="s">
        <v>229</v>
      </c>
      <c r="B29" s="220"/>
      <c r="C29" s="110"/>
      <c r="D29" s="85"/>
      <c r="E29" s="85"/>
      <c r="F29" s="85"/>
    </row>
    <row r="30" spans="1:27" ht="13.9" customHeight="1">
      <c r="A30" s="213" t="s">
        <v>180</v>
      </c>
      <c r="B30" s="214"/>
      <c r="C30" s="110"/>
      <c r="D30" s="85"/>
      <c r="E30" s="85"/>
      <c r="F30" s="85"/>
    </row>
    <row r="31" spans="1:27">
      <c r="A31" s="213" t="s">
        <v>110</v>
      </c>
      <c r="B31" s="214"/>
      <c r="C31" s="110"/>
      <c r="D31" s="85"/>
      <c r="E31" s="85"/>
      <c r="F31" s="85"/>
    </row>
    <row r="32" spans="1:27">
      <c r="A32" s="233" t="s">
        <v>181</v>
      </c>
      <c r="B32" s="235"/>
      <c r="C32" s="110"/>
      <c r="D32" s="85"/>
      <c r="E32" s="85"/>
      <c r="F32" s="85"/>
    </row>
    <row r="33" spans="1:6">
      <c r="A33" s="233" t="s">
        <v>182</v>
      </c>
      <c r="B33" s="234"/>
      <c r="C33" s="110"/>
      <c r="D33" s="85"/>
      <c r="E33" s="85"/>
      <c r="F33" s="85"/>
    </row>
    <row r="34" spans="1:6">
      <c r="A34" s="213" t="s">
        <v>183</v>
      </c>
      <c r="B34" s="232"/>
      <c r="C34" s="80"/>
      <c r="D34" s="85"/>
      <c r="E34" s="85"/>
      <c r="F34" s="85"/>
    </row>
    <row r="35" spans="1:6">
      <c r="A35" s="213" t="s">
        <v>111</v>
      </c>
      <c r="B35" s="232"/>
      <c r="C35" s="110"/>
      <c r="D35" s="85"/>
      <c r="E35" s="85"/>
      <c r="F35" s="85"/>
    </row>
    <row r="36" spans="1:6">
      <c r="A36" s="224" t="s">
        <v>248</v>
      </c>
      <c r="B36" s="225"/>
      <c r="C36" s="110"/>
      <c r="D36" s="85"/>
      <c r="E36" s="85"/>
      <c r="F36" s="85"/>
    </row>
    <row r="37" spans="1:6">
      <c r="A37" s="209" t="s">
        <v>266</v>
      </c>
      <c r="B37" s="210"/>
      <c r="C37" s="110"/>
    </row>
    <row r="38" spans="1:6">
      <c r="A38" s="83"/>
    </row>
    <row r="39" spans="1:6">
      <c r="A39" s="83"/>
    </row>
    <row r="40" spans="1:6">
      <c r="A40" s="83"/>
    </row>
    <row r="41" spans="1:6">
      <c r="A41" s="83"/>
    </row>
    <row r="42" spans="1:6">
      <c r="A42" s="83"/>
    </row>
    <row r="43" spans="1:6">
      <c r="A43" s="83"/>
    </row>
    <row r="44" spans="1:6">
      <c r="A44" s="83"/>
    </row>
    <row r="45" spans="1:6">
      <c r="A45" s="83"/>
    </row>
  </sheetData>
  <sheetProtection password="CC07" sheet="1" selectLockedCells="1"/>
  <mergeCells count="29">
    <mergeCell ref="C6:D6"/>
    <mergeCell ref="A7:B7"/>
    <mergeCell ref="A9:A11"/>
    <mergeCell ref="A18:A19"/>
    <mergeCell ref="A35:B35"/>
    <mergeCell ref="A34:B34"/>
    <mergeCell ref="A33:B33"/>
    <mergeCell ref="A32:B32"/>
    <mergeCell ref="A5:B5"/>
    <mergeCell ref="A12:B12"/>
    <mergeCell ref="A8:B8"/>
    <mergeCell ref="A4:B4"/>
    <mergeCell ref="A6:B6"/>
    <mergeCell ref="A37:B37"/>
    <mergeCell ref="A2:B2"/>
    <mergeCell ref="C2:D2"/>
    <mergeCell ref="A31:B31"/>
    <mergeCell ref="A21:B21"/>
    <mergeCell ref="A3:B3"/>
    <mergeCell ref="A13:A14"/>
    <mergeCell ref="A15:A17"/>
    <mergeCell ref="A22:B22"/>
    <mergeCell ref="A30:B30"/>
    <mergeCell ref="A29:B29"/>
    <mergeCell ref="A25:B25"/>
    <mergeCell ref="A26:A27"/>
    <mergeCell ref="A36:B36"/>
    <mergeCell ref="C4:F4"/>
    <mergeCell ref="C5:F5"/>
  </mergeCells>
  <phoneticPr fontId="2"/>
  <dataValidations xWindow="493" yWindow="719" count="15">
    <dataValidation type="list" showInputMessage="1" showErrorMessage="1" sqref="C8" xr:uid="{00000000-0002-0000-0000-000000000000}">
      <formula1>"20/100,16/100,15/100,12/100,10/100,6/100,3/100,その他"</formula1>
    </dataValidation>
    <dataValidation type="list" allowBlank="1" showInputMessage="1" showErrorMessage="1" sqref="C15 C18" xr:uid="{00000000-0002-0000-0000-000001000000}">
      <formula1>"適,否"</formula1>
    </dataValidation>
    <dataValidation type="list" allowBlank="1" showInputMessage="1" showErrorMessage="1" prompt="加算対象の場合「○」を入力してください" sqref="C25 C21:C23 C29:C30 C36:C37" xr:uid="{00000000-0002-0000-0000-000002000000}">
      <formula1>"○"</formula1>
    </dataValidation>
    <dataValidation type="list" allowBlank="1" showInputMessage="1" showErrorMessage="1" prompt="給食を実施している場合「施設内調理」「外部搬入」を選択して入力してください" sqref="C26" xr:uid="{00000000-0002-0000-0000-000003000000}">
      <formula1>"施設内調理,外部搬入"</formula1>
    </dataValidation>
    <dataValidation type="list" allowBlank="1" showInputMessage="1" showErrorMessage="1" prompt="地域区分をを入力してください" sqref="C34" xr:uid="{00000000-0002-0000-0000-000004000000}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35" xr:uid="{00000000-0002-0000-0000-000005000000}">
      <formula1>"配置,兼務,嘱託"</formula1>
    </dataValidation>
    <dataValidation type="list" allowBlank="1" showInputMessage="1" showErrorMessage="1" prompt="給食を実施している場合、週当たりの実施日数を入力してください" sqref="C27" xr:uid="{00000000-0002-0000-0000-000006000000}">
      <formula1>"１,２,３,４,５"</formula1>
    </dataValidation>
    <dataValidation type="whole" allowBlank="1" showInputMessage="1" showErrorMessage="1" prompt="給食を実施している場合、請求月の給食実施日数を入力してください" sqref="C28" xr:uid="{00000000-0002-0000-0000-000007000000}">
      <formula1>1</formula1>
      <formula2>25</formula2>
    </dataValidation>
    <dataValidation type="list" allowBlank="1" showInputMessage="1" showErrorMessage="1" prompt="加算対象の場合、加配人数を入力してください" sqref="C24" xr:uid="{00000000-0002-0000-0000-000008000000}">
      <formula1>"1,2,3,3.5,4,5,6,7,8"</formula1>
    </dataValidation>
    <dataValidation type="list" allowBlank="1" showInputMessage="1" showErrorMessage="1" prompt="加算対象の場合「A」「B」を入力してください" sqref="C31" xr:uid="{00000000-0002-0000-0000-000009000000}">
      <formula1>"A,B"</formula1>
    </dataValidation>
    <dataValidation type="list" allowBlank="1" showInputMessage="1" showErrorMessage="1" sqref="C3" xr:uid="{00000000-0002-0000-0000-00000A000000}">
      <formula1>"6,7"</formula1>
    </dataValidation>
    <dataValidation type="list" allowBlank="1" showInputMessage="1" showErrorMessage="1" sqref="C13" xr:uid="{00000000-0002-0000-0000-00000B000000}">
      <formula1>"12,11,10,9,8,7,6,5,4,3,2"</formula1>
    </dataValidation>
    <dataValidation type="list" allowBlank="1" showInputMessage="1" showErrorMessage="1" sqref="C14" xr:uid="{00000000-0002-0000-0000-00000C000000}">
      <formula1>"7,6,5,4"</formula1>
    </dataValidation>
    <dataValidation type="list" allowBlank="1" showInputMessage="1" showErrorMessage="1" error="事務負担対応加配加算は利用定員が271人以上であって、事務職員を配置する場合に加算されるものです。" prompt="加算対象の場合「○」を入力してください。（利用定員が271人に満たない場合は入力できません）" sqref="C33" xr:uid="{00000000-0002-0000-0000-00000D000000}">
      <formula1>"○"</formula1>
    </dataValidation>
    <dataValidation type="list" allowBlank="1" showInputMessage="1" showErrorMessage="1" error="事務職員配置加算は利用定員が91人以上であって、事務職員を配置する場合に加算されるものです。" prompt="加算対象の場合「○」を入力してください。（利用定員が91人を満たない場合は入力できません）" sqref="C32" xr:uid="{00000000-0002-0000-0000-00000E000000}">
      <formula1>"○"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I24"/>
  <sheetViews>
    <sheetView zoomScale="115" zoomScaleNormal="115" workbookViewId="0"/>
  </sheetViews>
  <sheetFormatPr defaultColWidth="8.875" defaultRowHeight="13.5"/>
  <cols>
    <col min="1" max="1" width="3.375" style="85" customWidth="1"/>
    <col min="2" max="2" width="16.125" style="85" bestFit="1" customWidth="1"/>
    <col min="3" max="3" width="18.125" style="85" customWidth="1"/>
    <col min="4" max="4" width="9.75" style="85" customWidth="1"/>
    <col min="5" max="5" width="9.5" style="85" customWidth="1"/>
    <col min="6" max="6" width="10.75" style="85" bestFit="1" customWidth="1"/>
    <col min="7" max="7" width="8.75" style="85" bestFit="1" customWidth="1"/>
    <col min="8" max="8" width="10.25" style="85" customWidth="1"/>
    <col min="9" max="9" width="14.875" style="85" customWidth="1"/>
    <col min="10" max="16384" width="8.875" style="85"/>
  </cols>
  <sheetData>
    <row r="1" spans="1:9">
      <c r="A1" s="96" t="s">
        <v>89</v>
      </c>
      <c r="B1" s="96"/>
      <c r="C1" s="96"/>
      <c r="D1" s="96"/>
      <c r="E1" s="96"/>
      <c r="F1" s="96"/>
      <c r="G1" s="96"/>
      <c r="H1" s="96"/>
      <c r="I1" s="96"/>
    </row>
    <row r="2" spans="1:9" ht="27">
      <c r="A2" s="97"/>
      <c r="B2" s="98" t="s">
        <v>103</v>
      </c>
      <c r="C2" s="98" t="s">
        <v>9</v>
      </c>
      <c r="D2" s="98" t="s">
        <v>104</v>
      </c>
      <c r="E2" s="98" t="s">
        <v>106</v>
      </c>
      <c r="F2" s="98" t="s">
        <v>105</v>
      </c>
      <c r="G2" s="98" t="s">
        <v>59</v>
      </c>
      <c r="H2" s="99" t="s">
        <v>108</v>
      </c>
      <c r="I2" s="100" t="s">
        <v>123</v>
      </c>
    </row>
    <row r="3" spans="1:9">
      <c r="A3" s="97" t="s">
        <v>125</v>
      </c>
      <c r="B3" s="101">
        <v>141000000000</v>
      </c>
      <c r="C3" s="102" t="s">
        <v>121</v>
      </c>
      <c r="D3" s="103">
        <v>43952</v>
      </c>
      <c r="E3" s="112">
        <v>4</v>
      </c>
      <c r="F3" s="103">
        <v>43922</v>
      </c>
      <c r="G3" s="112" t="s">
        <v>135</v>
      </c>
      <c r="H3" s="104" t="s">
        <v>122</v>
      </c>
      <c r="I3" s="105">
        <v>170820</v>
      </c>
    </row>
    <row r="4" spans="1:9">
      <c r="A4" s="97">
        <v>1</v>
      </c>
      <c r="B4" s="90"/>
      <c r="C4" s="91"/>
      <c r="D4" s="92"/>
      <c r="E4" s="113"/>
      <c r="F4" s="92"/>
      <c r="G4" s="113"/>
      <c r="H4" s="93"/>
      <c r="I4" s="94"/>
    </row>
    <row r="5" spans="1:9">
      <c r="A5" s="97">
        <v>2</v>
      </c>
      <c r="B5" s="90"/>
      <c r="C5" s="91"/>
      <c r="D5" s="92"/>
      <c r="E5" s="113"/>
      <c r="F5" s="92"/>
      <c r="G5" s="113"/>
      <c r="H5" s="93"/>
      <c r="I5" s="95"/>
    </row>
    <row r="6" spans="1:9">
      <c r="A6" s="97">
        <v>3</v>
      </c>
      <c r="B6" s="90"/>
      <c r="C6" s="91"/>
      <c r="D6" s="92"/>
      <c r="E6" s="113"/>
      <c r="F6" s="92"/>
      <c r="G6" s="113"/>
      <c r="H6" s="93"/>
      <c r="I6" s="94"/>
    </row>
    <row r="7" spans="1:9">
      <c r="A7" s="97">
        <v>4</v>
      </c>
      <c r="B7" s="90"/>
      <c r="C7" s="91"/>
      <c r="D7" s="92"/>
      <c r="E7" s="113"/>
      <c r="F7" s="92"/>
      <c r="G7" s="113"/>
      <c r="H7" s="93"/>
      <c r="I7" s="94"/>
    </row>
    <row r="8" spans="1:9">
      <c r="A8" s="97">
        <v>5</v>
      </c>
      <c r="B8" s="90"/>
      <c r="C8" s="91"/>
      <c r="D8" s="92"/>
      <c r="E8" s="113"/>
      <c r="F8" s="92"/>
      <c r="G8" s="113"/>
      <c r="H8" s="93"/>
      <c r="I8" s="94"/>
    </row>
    <row r="9" spans="1:9">
      <c r="A9" s="97">
        <v>6</v>
      </c>
      <c r="B9" s="90"/>
      <c r="C9" s="91"/>
      <c r="D9" s="92"/>
      <c r="E9" s="113"/>
      <c r="F9" s="92"/>
      <c r="G9" s="113"/>
      <c r="H9" s="93"/>
      <c r="I9" s="94"/>
    </row>
    <row r="10" spans="1:9">
      <c r="A10" s="97">
        <v>7</v>
      </c>
      <c r="B10" s="90"/>
      <c r="C10" s="91"/>
      <c r="D10" s="92"/>
      <c r="E10" s="113"/>
      <c r="F10" s="92"/>
      <c r="G10" s="113"/>
      <c r="H10" s="93"/>
      <c r="I10" s="94"/>
    </row>
    <row r="11" spans="1:9">
      <c r="A11" s="97">
        <v>8</v>
      </c>
      <c r="B11" s="90"/>
      <c r="C11" s="91"/>
      <c r="D11" s="92"/>
      <c r="E11" s="113"/>
      <c r="F11" s="92"/>
      <c r="G11" s="113"/>
      <c r="H11" s="93"/>
      <c r="I11" s="94"/>
    </row>
    <row r="12" spans="1:9">
      <c r="A12" s="97">
        <v>9</v>
      </c>
      <c r="B12" s="90"/>
      <c r="C12" s="91"/>
      <c r="D12" s="92"/>
      <c r="E12" s="113"/>
      <c r="F12" s="92"/>
      <c r="G12" s="113"/>
      <c r="H12" s="93"/>
      <c r="I12" s="94"/>
    </row>
    <row r="13" spans="1:9">
      <c r="A13" s="97">
        <v>10</v>
      </c>
      <c r="B13" s="90"/>
      <c r="C13" s="91"/>
      <c r="D13" s="92"/>
      <c r="E13" s="113"/>
      <c r="F13" s="92"/>
      <c r="G13" s="113"/>
      <c r="H13" s="93"/>
      <c r="I13" s="94"/>
    </row>
    <row r="14" spans="1:9">
      <c r="A14" s="97">
        <v>11</v>
      </c>
      <c r="B14" s="90"/>
      <c r="C14" s="91"/>
      <c r="D14" s="92"/>
      <c r="E14" s="113"/>
      <c r="F14" s="92"/>
      <c r="G14" s="113"/>
      <c r="H14" s="93"/>
      <c r="I14" s="94"/>
    </row>
    <row r="15" spans="1:9">
      <c r="A15" s="97">
        <v>12</v>
      </c>
      <c r="B15" s="90"/>
      <c r="C15" s="91"/>
      <c r="D15" s="92"/>
      <c r="E15" s="113"/>
      <c r="F15" s="92"/>
      <c r="G15" s="113"/>
      <c r="H15" s="93"/>
      <c r="I15" s="94"/>
    </row>
    <row r="16" spans="1:9">
      <c r="A16" s="97">
        <v>13</v>
      </c>
      <c r="B16" s="90"/>
      <c r="C16" s="91"/>
      <c r="D16" s="92"/>
      <c r="E16" s="113"/>
      <c r="F16" s="92"/>
      <c r="G16" s="113"/>
      <c r="H16" s="93"/>
      <c r="I16" s="94"/>
    </row>
    <row r="17" spans="1:9">
      <c r="A17" s="97">
        <v>14</v>
      </c>
      <c r="B17" s="90"/>
      <c r="C17" s="91"/>
      <c r="D17" s="92"/>
      <c r="E17" s="113"/>
      <c r="F17" s="92"/>
      <c r="G17" s="113"/>
      <c r="H17" s="93"/>
      <c r="I17" s="94"/>
    </row>
    <row r="18" spans="1:9">
      <c r="A18" s="97">
        <v>15</v>
      </c>
      <c r="B18" s="90"/>
      <c r="C18" s="91"/>
      <c r="D18" s="92"/>
      <c r="E18" s="113"/>
      <c r="F18" s="92"/>
      <c r="G18" s="113"/>
      <c r="H18" s="93"/>
      <c r="I18" s="94"/>
    </row>
    <row r="19" spans="1:9">
      <c r="A19" s="97">
        <v>16</v>
      </c>
      <c r="B19" s="90"/>
      <c r="C19" s="91"/>
      <c r="D19" s="92"/>
      <c r="E19" s="113"/>
      <c r="F19" s="92"/>
      <c r="G19" s="113"/>
      <c r="H19" s="93"/>
      <c r="I19" s="94"/>
    </row>
    <row r="20" spans="1:9">
      <c r="A20" s="97">
        <v>17</v>
      </c>
      <c r="B20" s="90"/>
      <c r="C20" s="91"/>
      <c r="D20" s="92"/>
      <c r="E20" s="113"/>
      <c r="F20" s="92"/>
      <c r="G20" s="113"/>
      <c r="H20" s="93"/>
      <c r="I20" s="94"/>
    </row>
    <row r="21" spans="1:9">
      <c r="A21" s="97">
        <v>18</v>
      </c>
      <c r="B21" s="90"/>
      <c r="C21" s="91"/>
      <c r="D21" s="92"/>
      <c r="E21" s="113"/>
      <c r="F21" s="92"/>
      <c r="G21" s="113"/>
      <c r="H21" s="93"/>
      <c r="I21" s="94"/>
    </row>
    <row r="22" spans="1:9">
      <c r="A22" s="97">
        <v>19</v>
      </c>
      <c r="B22" s="90"/>
      <c r="C22" s="91"/>
      <c r="D22" s="92"/>
      <c r="E22" s="113"/>
      <c r="F22" s="92"/>
      <c r="G22" s="113"/>
      <c r="H22" s="93"/>
      <c r="I22" s="94"/>
    </row>
    <row r="23" spans="1:9">
      <c r="A23" s="97">
        <v>20</v>
      </c>
      <c r="B23" s="90"/>
      <c r="C23" s="113"/>
      <c r="D23" s="92"/>
      <c r="E23" s="113"/>
      <c r="F23" s="92"/>
      <c r="G23" s="113"/>
      <c r="H23" s="93"/>
      <c r="I23" s="94"/>
    </row>
    <row r="24" spans="1:9" ht="18.75">
      <c r="A24" s="123"/>
      <c r="H24" s="106" t="s">
        <v>124</v>
      </c>
      <c r="I24" s="107">
        <f>SUM(I4:I23)</f>
        <v>0</v>
      </c>
    </row>
  </sheetData>
  <sheetProtection password="CC07" sheet="1" objects="1" scenarios="1"/>
  <phoneticPr fontId="2"/>
  <dataValidations count="3">
    <dataValidation type="list" allowBlank="1" showInputMessage="1" showErrorMessage="1" sqref="E3:E23" xr:uid="{00000000-0002-0000-0100-000000000000}">
      <formula1>"3,4,5"</formula1>
    </dataValidation>
    <dataValidation type="list" allowBlank="1" showInputMessage="1" showErrorMessage="1" sqref="G3:G23" xr:uid="{00000000-0002-0000-0100-000001000000}">
      <formula1>"１号"</formula1>
    </dataValidation>
    <dataValidation type="list" allowBlank="1" showInputMessage="1" showErrorMessage="1" sqref="H3:H23" xr:uid="{00000000-0002-0000-0100-000002000000}">
      <formula1>"有,無"</formula1>
    </dataValidation>
  </dataValidations>
  <pageMargins left="0.7" right="0.7" top="0.75" bottom="0.75" header="0.3" footer="0.3"/>
  <pageSetup paperSize="9" orientation="portrait" r:id="rId1"/>
  <ignoredErrors>
    <ignoredError sqref="I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GJ148"/>
  <sheetViews>
    <sheetView view="pageBreakPreview" topLeftCell="A31" zoomScaleNormal="100" zoomScaleSheetLayoutView="100" workbookViewId="0">
      <selection activeCell="CL147" sqref="CL147:CM147"/>
    </sheetView>
  </sheetViews>
  <sheetFormatPr defaultColWidth="1.25" defaultRowHeight="16.5" customHeight="1"/>
  <cols>
    <col min="1" max="1" width="1" style="137" customWidth="1"/>
    <col min="2" max="55" width="1.125" style="137" customWidth="1"/>
    <col min="56" max="56" width="2.125" style="137" customWidth="1"/>
    <col min="57" max="73" width="1.125" style="137" customWidth="1"/>
    <col min="74" max="74" width="1.625" style="137" customWidth="1"/>
    <col min="75" max="81" width="1.125" style="137" customWidth="1"/>
    <col min="82" max="89" width="0.75" style="137" customWidth="1"/>
    <col min="90" max="91" width="1.125" style="137" customWidth="1"/>
    <col min="92" max="104" width="0.625" style="137" customWidth="1"/>
    <col min="105" max="256" width="1.125" style="137" customWidth="1"/>
    <col min="257" max="16384" width="1.25" style="137"/>
  </cols>
  <sheetData>
    <row r="1" spans="1:141" ht="12" customHeight="1" thickBo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</row>
    <row r="2" spans="1:141" ht="20.100000000000001" customHeight="1" thickBo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39" t="s">
        <v>19</v>
      </c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40"/>
      <c r="BR2" s="241">
        <f>施設情報!C3</f>
        <v>0</v>
      </c>
      <c r="BS2" s="242"/>
      <c r="BT2" s="242"/>
      <c r="BU2" s="242"/>
      <c r="BV2" s="242"/>
      <c r="BW2" s="242"/>
      <c r="BX2" s="242"/>
      <c r="BY2" s="243"/>
      <c r="BZ2" s="244" t="s">
        <v>0</v>
      </c>
      <c r="CA2" s="244"/>
      <c r="CB2" s="244"/>
      <c r="CC2" s="245"/>
      <c r="CD2" s="246">
        <f>施設情報!E3</f>
        <v>0</v>
      </c>
      <c r="CE2" s="242"/>
      <c r="CF2" s="242"/>
      <c r="CG2" s="247"/>
      <c r="CH2" s="248" t="s">
        <v>1</v>
      </c>
      <c r="CI2" s="244"/>
      <c r="CJ2" s="244"/>
      <c r="CK2" s="249"/>
      <c r="CL2" s="138"/>
    </row>
    <row r="3" spans="1:141" ht="26.25" customHeight="1" thickBot="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250" t="s">
        <v>126</v>
      </c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</row>
    <row r="4" spans="1:141" ht="10.15" customHeight="1" thickTop="1">
      <c r="B4" s="352" t="s">
        <v>5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5">
        <v>1</v>
      </c>
      <c r="P4" s="356"/>
      <c r="Q4" s="356"/>
      <c r="R4" s="356">
        <v>4</v>
      </c>
      <c r="S4" s="356"/>
      <c r="T4" s="356"/>
      <c r="U4" s="356">
        <v>1</v>
      </c>
      <c r="V4" s="356"/>
      <c r="W4" s="356"/>
      <c r="X4" s="356">
        <v>0</v>
      </c>
      <c r="Y4" s="356"/>
      <c r="Z4" s="356"/>
      <c r="AA4" s="356">
        <v>0</v>
      </c>
      <c r="AB4" s="356"/>
      <c r="AC4" s="359"/>
      <c r="AD4" s="124"/>
      <c r="AE4" s="124"/>
      <c r="AF4" s="124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42"/>
      <c r="AR4" s="390" t="s">
        <v>267</v>
      </c>
      <c r="AS4" s="390"/>
      <c r="AT4" s="390"/>
      <c r="AU4" s="390"/>
      <c r="AV4" s="390"/>
      <c r="AW4" s="390"/>
      <c r="AX4" s="390"/>
      <c r="AY4" s="390"/>
      <c r="AZ4" s="390"/>
      <c r="BA4" s="390"/>
      <c r="BB4" s="390"/>
      <c r="BC4" s="390"/>
      <c r="BD4" s="390"/>
      <c r="BE4" s="390"/>
      <c r="BF4" s="390"/>
      <c r="BG4" s="390"/>
      <c r="BH4" s="390"/>
      <c r="BI4" s="390"/>
      <c r="BJ4" s="390"/>
      <c r="BK4" s="390"/>
      <c r="BL4" s="390"/>
      <c r="BM4" s="390"/>
      <c r="BN4" s="390"/>
      <c r="BO4" s="390"/>
      <c r="BP4" s="390"/>
      <c r="BQ4" s="390"/>
      <c r="BR4" s="390"/>
      <c r="BS4" s="390"/>
      <c r="BT4" s="390"/>
      <c r="BU4" s="390"/>
      <c r="BV4" s="390"/>
      <c r="BW4" s="390"/>
      <c r="BX4" s="390"/>
      <c r="BY4" s="390"/>
      <c r="BZ4" s="390"/>
      <c r="CA4" s="390"/>
      <c r="CB4" s="390"/>
      <c r="CC4" s="143"/>
      <c r="CD4" s="143"/>
      <c r="CE4" s="143"/>
      <c r="CF4" s="143"/>
      <c r="CG4" s="143"/>
      <c r="CH4" s="289">
        <v>1</v>
      </c>
      <c r="CI4" s="290"/>
      <c r="CJ4" s="290"/>
      <c r="CK4" s="291"/>
    </row>
    <row r="5" spans="1:141" ht="10.15" customHeight="1" thickBot="1">
      <c r="B5" s="354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357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60"/>
      <c r="AD5" s="124"/>
      <c r="AE5" s="124"/>
      <c r="AF5" s="124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42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390"/>
      <c r="BP5" s="390"/>
      <c r="BQ5" s="390"/>
      <c r="BR5" s="390"/>
      <c r="BS5" s="390"/>
      <c r="BT5" s="390"/>
      <c r="BU5" s="390"/>
      <c r="BV5" s="390"/>
      <c r="BW5" s="390"/>
      <c r="BX5" s="390"/>
      <c r="BY5" s="390"/>
      <c r="BZ5" s="390"/>
      <c r="CA5" s="390"/>
      <c r="CB5" s="390"/>
      <c r="CC5" s="143"/>
      <c r="CD5" s="143"/>
      <c r="CE5" s="143"/>
      <c r="CF5" s="143"/>
      <c r="CG5" s="143"/>
      <c r="CH5" s="292"/>
      <c r="CI5" s="293"/>
      <c r="CJ5" s="293"/>
      <c r="CK5" s="29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</row>
    <row r="6" spans="1:141" ht="10.15" customHeight="1">
      <c r="B6" s="295" t="s">
        <v>3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7"/>
      <c r="O6" s="301">
        <f>VLOOKUP($CH$4,'児童情報 '!$A:$O,2,FALSE)</f>
        <v>0</v>
      </c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3"/>
      <c r="AQ6" s="142"/>
      <c r="AR6" s="307" t="s">
        <v>6</v>
      </c>
      <c r="AS6" s="308"/>
      <c r="AT6" s="313" t="s">
        <v>4</v>
      </c>
      <c r="AU6" s="314"/>
      <c r="AV6" s="314"/>
      <c r="AW6" s="314"/>
      <c r="AX6" s="314"/>
      <c r="AY6" s="314"/>
      <c r="AZ6" s="314"/>
      <c r="BA6" s="314"/>
      <c r="BB6" s="315"/>
      <c r="BC6" s="319">
        <f>施設情報!C2</f>
        <v>0</v>
      </c>
      <c r="BD6" s="320"/>
      <c r="BE6" s="320"/>
      <c r="BF6" s="320"/>
      <c r="BG6" s="320"/>
      <c r="BH6" s="320"/>
      <c r="BI6" s="320"/>
      <c r="BJ6" s="320"/>
      <c r="BK6" s="320"/>
      <c r="BL6" s="320"/>
      <c r="BM6" s="320"/>
      <c r="BN6" s="320"/>
      <c r="BO6" s="320"/>
      <c r="BP6" s="320"/>
      <c r="BQ6" s="320"/>
      <c r="BR6" s="320"/>
      <c r="BS6" s="320"/>
      <c r="BT6" s="320"/>
      <c r="BU6" s="320"/>
      <c r="BV6" s="320"/>
      <c r="BW6" s="320"/>
      <c r="BX6" s="320"/>
      <c r="BY6" s="320"/>
      <c r="BZ6" s="320"/>
      <c r="CA6" s="320"/>
      <c r="CB6" s="321"/>
      <c r="CC6" s="325"/>
      <c r="CD6" s="326"/>
      <c r="CE6" s="326"/>
      <c r="CF6" s="326"/>
      <c r="CG6" s="326"/>
      <c r="CH6" s="327"/>
      <c r="CI6" s="327"/>
      <c r="CJ6" s="327"/>
      <c r="CK6" s="328"/>
      <c r="CR6" s="145"/>
      <c r="CS6" s="145"/>
      <c r="CT6" s="146"/>
      <c r="CU6" s="146"/>
      <c r="CV6" s="146"/>
      <c r="CW6" s="146"/>
      <c r="CX6" s="146"/>
      <c r="CY6" s="146"/>
      <c r="CZ6" s="146"/>
      <c r="DA6" s="146"/>
      <c r="DB6" s="146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3"/>
      <c r="ED6" s="143"/>
      <c r="EE6" s="143"/>
      <c r="EF6" s="143"/>
      <c r="EG6" s="143"/>
      <c r="EH6" s="143"/>
      <c r="EI6" s="143"/>
      <c r="EJ6" s="143"/>
      <c r="EK6" s="143"/>
    </row>
    <row r="7" spans="1:141" ht="10.15" customHeight="1">
      <c r="B7" s="298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300"/>
      <c r="O7" s="304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6"/>
      <c r="AQ7" s="142"/>
      <c r="AR7" s="309"/>
      <c r="AS7" s="310"/>
      <c r="AT7" s="316"/>
      <c r="AU7" s="317"/>
      <c r="AV7" s="317"/>
      <c r="AW7" s="317"/>
      <c r="AX7" s="317"/>
      <c r="AY7" s="317"/>
      <c r="AZ7" s="317"/>
      <c r="BA7" s="317"/>
      <c r="BB7" s="318"/>
      <c r="BC7" s="322"/>
      <c r="BD7" s="323"/>
      <c r="BE7" s="323"/>
      <c r="BF7" s="323"/>
      <c r="BG7" s="323"/>
      <c r="BH7" s="323"/>
      <c r="BI7" s="323"/>
      <c r="BJ7" s="323"/>
      <c r="BK7" s="323"/>
      <c r="BL7" s="323"/>
      <c r="BM7" s="323"/>
      <c r="BN7" s="323"/>
      <c r="BO7" s="323"/>
      <c r="BP7" s="323"/>
      <c r="BQ7" s="323"/>
      <c r="BR7" s="323"/>
      <c r="BS7" s="323"/>
      <c r="BT7" s="323"/>
      <c r="BU7" s="323"/>
      <c r="BV7" s="323"/>
      <c r="BW7" s="323"/>
      <c r="BX7" s="323"/>
      <c r="BY7" s="323"/>
      <c r="BZ7" s="323"/>
      <c r="CA7" s="323"/>
      <c r="CB7" s="324"/>
      <c r="CC7" s="329"/>
      <c r="CD7" s="327"/>
      <c r="CE7" s="327"/>
      <c r="CF7" s="327"/>
      <c r="CG7" s="327"/>
      <c r="CH7" s="327"/>
      <c r="CI7" s="327"/>
      <c r="CJ7" s="327"/>
      <c r="CK7" s="328"/>
      <c r="CR7" s="145"/>
      <c r="CS7" s="145"/>
      <c r="CT7" s="146"/>
      <c r="CU7" s="146"/>
      <c r="CV7" s="146"/>
      <c r="CW7" s="146"/>
      <c r="CX7" s="146"/>
      <c r="CY7" s="146"/>
      <c r="CZ7" s="146"/>
      <c r="DA7" s="146"/>
      <c r="DB7" s="146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3"/>
      <c r="ED7" s="143"/>
      <c r="EE7" s="143"/>
      <c r="EF7" s="143"/>
      <c r="EG7" s="143"/>
      <c r="EH7" s="143"/>
      <c r="EI7" s="143"/>
      <c r="EJ7" s="143"/>
      <c r="EK7" s="143"/>
    </row>
    <row r="8" spans="1:141" ht="10.15" customHeight="1">
      <c r="B8" s="330" t="s">
        <v>9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2"/>
      <c r="O8" s="339">
        <f>VLOOKUP($CH$4,'児童情報 '!$A:$O,3,FALSE)</f>
        <v>0</v>
      </c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1"/>
      <c r="AQ8" s="142"/>
      <c r="AR8" s="309"/>
      <c r="AS8" s="310"/>
      <c r="AT8" s="348" t="s">
        <v>27</v>
      </c>
      <c r="AU8" s="348"/>
      <c r="AV8" s="348"/>
      <c r="AW8" s="348"/>
      <c r="AX8" s="348"/>
      <c r="AY8" s="348"/>
      <c r="AZ8" s="348"/>
      <c r="BA8" s="348"/>
      <c r="BB8" s="349"/>
      <c r="BC8" s="251">
        <f>施設情報!C5</f>
        <v>0</v>
      </c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3"/>
      <c r="CR8" s="145"/>
      <c r="CS8" s="145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</row>
    <row r="9" spans="1:141" ht="10.15" customHeight="1">
      <c r="B9" s="333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5"/>
      <c r="O9" s="342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4"/>
      <c r="AQ9" s="142"/>
      <c r="AR9" s="309"/>
      <c r="AS9" s="310"/>
      <c r="AT9" s="348"/>
      <c r="AU9" s="348"/>
      <c r="AV9" s="348"/>
      <c r="AW9" s="348"/>
      <c r="AX9" s="348"/>
      <c r="AY9" s="348"/>
      <c r="AZ9" s="348"/>
      <c r="BA9" s="348"/>
      <c r="BB9" s="349"/>
      <c r="BC9" s="254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6"/>
      <c r="CR9" s="145"/>
      <c r="CS9" s="145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</row>
    <row r="10" spans="1:141" ht="10.15" customHeight="1">
      <c r="B10" s="333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5"/>
      <c r="O10" s="342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3"/>
      <c r="AP10" s="344"/>
      <c r="AQ10" s="142"/>
      <c r="AR10" s="309"/>
      <c r="AS10" s="310"/>
      <c r="AT10" s="348"/>
      <c r="AU10" s="348"/>
      <c r="AV10" s="348"/>
      <c r="AW10" s="348"/>
      <c r="AX10" s="348"/>
      <c r="AY10" s="348"/>
      <c r="AZ10" s="348"/>
      <c r="BA10" s="348"/>
      <c r="BB10" s="349"/>
      <c r="BC10" s="254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6"/>
      <c r="CR10" s="145"/>
      <c r="CS10" s="145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</row>
    <row r="11" spans="1:141" ht="10.15" customHeight="1">
      <c r="B11" s="336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8"/>
      <c r="O11" s="345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/>
      <c r="AO11" s="346"/>
      <c r="AP11" s="347"/>
      <c r="AQ11" s="142"/>
      <c r="AR11" s="309"/>
      <c r="AS11" s="310"/>
      <c r="AT11" s="348"/>
      <c r="AU11" s="348"/>
      <c r="AV11" s="348"/>
      <c r="AW11" s="348"/>
      <c r="AX11" s="348"/>
      <c r="AY11" s="348"/>
      <c r="AZ11" s="348"/>
      <c r="BA11" s="348"/>
      <c r="BB11" s="349"/>
      <c r="BC11" s="254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6"/>
      <c r="CR11" s="145"/>
      <c r="CS11" s="145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</row>
    <row r="12" spans="1:141" ht="10.15" customHeight="1">
      <c r="B12" s="260" t="s">
        <v>8</v>
      </c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6">
        <f>VLOOKUP($CH$4,'児童情報 '!$A:$O,4,FALSE)</f>
        <v>0</v>
      </c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8"/>
      <c r="AA12" s="275" t="s">
        <v>7</v>
      </c>
      <c r="AB12" s="275"/>
      <c r="AC12" s="275"/>
      <c r="AD12" s="275"/>
      <c r="AE12" s="275"/>
      <c r="AF12" s="275"/>
      <c r="AG12" s="275"/>
      <c r="AH12" s="275"/>
      <c r="AI12" s="277">
        <f>VLOOKUP($CH$4,'児童情報 '!$A:$O,5,FALSE)</f>
        <v>0</v>
      </c>
      <c r="AJ12" s="278"/>
      <c r="AK12" s="278"/>
      <c r="AL12" s="278"/>
      <c r="AM12" s="278"/>
      <c r="AN12" s="283" t="s">
        <v>41</v>
      </c>
      <c r="AO12" s="283"/>
      <c r="AP12" s="284"/>
      <c r="AQ12" s="142"/>
      <c r="AR12" s="309"/>
      <c r="AS12" s="310"/>
      <c r="AT12" s="348"/>
      <c r="AU12" s="348"/>
      <c r="AV12" s="348"/>
      <c r="AW12" s="348"/>
      <c r="AX12" s="348"/>
      <c r="AY12" s="348"/>
      <c r="AZ12" s="348"/>
      <c r="BA12" s="348"/>
      <c r="BB12" s="349"/>
      <c r="BC12" s="254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6"/>
      <c r="CR12" s="145"/>
      <c r="CS12" s="145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</row>
    <row r="13" spans="1:141" ht="10.15" customHeight="1">
      <c r="B13" s="262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9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1"/>
      <c r="AA13" s="275"/>
      <c r="AB13" s="275"/>
      <c r="AC13" s="275"/>
      <c r="AD13" s="275"/>
      <c r="AE13" s="275"/>
      <c r="AF13" s="275"/>
      <c r="AG13" s="275"/>
      <c r="AH13" s="275"/>
      <c r="AI13" s="279"/>
      <c r="AJ13" s="280"/>
      <c r="AK13" s="280"/>
      <c r="AL13" s="280"/>
      <c r="AM13" s="280"/>
      <c r="AN13" s="285"/>
      <c r="AO13" s="285"/>
      <c r="AP13" s="286"/>
      <c r="AQ13" s="142"/>
      <c r="AR13" s="309"/>
      <c r="AS13" s="310"/>
      <c r="AT13" s="348"/>
      <c r="AU13" s="348"/>
      <c r="AV13" s="348"/>
      <c r="AW13" s="348"/>
      <c r="AX13" s="348"/>
      <c r="AY13" s="348"/>
      <c r="AZ13" s="348"/>
      <c r="BA13" s="348"/>
      <c r="BB13" s="349"/>
      <c r="BC13" s="254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6"/>
      <c r="CR13" s="145"/>
      <c r="CS13" s="145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</row>
    <row r="14" spans="1:141" ht="10.15" customHeight="1" thickBot="1">
      <c r="B14" s="264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72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4"/>
      <c r="AA14" s="276"/>
      <c r="AB14" s="276"/>
      <c r="AC14" s="276"/>
      <c r="AD14" s="276"/>
      <c r="AE14" s="276"/>
      <c r="AF14" s="276"/>
      <c r="AG14" s="276"/>
      <c r="AH14" s="276"/>
      <c r="AI14" s="281"/>
      <c r="AJ14" s="282"/>
      <c r="AK14" s="282"/>
      <c r="AL14" s="282"/>
      <c r="AM14" s="282"/>
      <c r="AN14" s="287"/>
      <c r="AO14" s="287"/>
      <c r="AP14" s="288"/>
      <c r="AQ14" s="142"/>
      <c r="AR14" s="309"/>
      <c r="AS14" s="310"/>
      <c r="AT14" s="350"/>
      <c r="AU14" s="350"/>
      <c r="AV14" s="350"/>
      <c r="AW14" s="350"/>
      <c r="AX14" s="350"/>
      <c r="AY14" s="350"/>
      <c r="AZ14" s="350"/>
      <c r="BA14" s="350"/>
      <c r="BB14" s="351"/>
      <c r="BC14" s="257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9"/>
      <c r="CR14" s="145"/>
      <c r="CS14" s="145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</row>
    <row r="15" spans="1:141" ht="10.15" customHeight="1" thickBot="1">
      <c r="A15" s="14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78"/>
      <c r="AR15" s="309"/>
      <c r="AS15" s="310"/>
      <c r="AT15" s="348" t="s">
        <v>26</v>
      </c>
      <c r="AU15" s="334"/>
      <c r="AV15" s="334"/>
      <c r="AW15" s="334"/>
      <c r="AX15" s="334"/>
      <c r="AY15" s="334"/>
      <c r="AZ15" s="334"/>
      <c r="BA15" s="334"/>
      <c r="BB15" s="334"/>
      <c r="BC15" s="425">
        <f>施設情報!C4</f>
        <v>0</v>
      </c>
      <c r="BD15" s="426"/>
      <c r="BE15" s="426"/>
      <c r="BF15" s="426"/>
      <c r="BG15" s="426"/>
      <c r="BH15" s="426"/>
      <c r="BI15" s="426"/>
      <c r="BJ15" s="426"/>
      <c r="BK15" s="426"/>
      <c r="BL15" s="426"/>
      <c r="BM15" s="426"/>
      <c r="BN15" s="426"/>
      <c r="BO15" s="426"/>
      <c r="BP15" s="426"/>
      <c r="BQ15" s="426"/>
      <c r="BR15" s="426"/>
      <c r="BS15" s="426"/>
      <c r="BT15" s="426"/>
      <c r="BU15" s="426"/>
      <c r="BV15" s="426"/>
      <c r="BW15" s="426"/>
      <c r="BX15" s="426"/>
      <c r="BY15" s="426"/>
      <c r="BZ15" s="426"/>
      <c r="CA15" s="426"/>
      <c r="CB15" s="426"/>
      <c r="CC15" s="426"/>
      <c r="CD15" s="426"/>
      <c r="CE15" s="426"/>
      <c r="CF15" s="426"/>
      <c r="CG15" s="426"/>
      <c r="CH15" s="426"/>
      <c r="CI15" s="426"/>
      <c r="CJ15" s="426"/>
      <c r="CK15" s="427"/>
      <c r="CR15" s="145"/>
      <c r="CS15" s="145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9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50"/>
      <c r="EH15" s="147"/>
      <c r="EI15" s="147"/>
      <c r="EJ15" s="147"/>
      <c r="EK15" s="147"/>
    </row>
    <row r="16" spans="1:141" ht="10.9" customHeight="1">
      <c r="B16" s="434" t="s">
        <v>24</v>
      </c>
      <c r="C16" s="435"/>
      <c r="D16" s="435"/>
      <c r="E16" s="435"/>
      <c r="F16" s="435"/>
      <c r="G16" s="435"/>
      <c r="H16" s="435"/>
      <c r="I16" s="435"/>
      <c r="J16" s="440">
        <f>VLOOKUP($CH$4,'児童情報 '!$A:$O,6,FALSE)</f>
        <v>0</v>
      </c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3" t="s">
        <v>48</v>
      </c>
      <c r="X16" s="444"/>
      <c r="Y16" s="444"/>
      <c r="Z16" s="444"/>
      <c r="AA16" s="444"/>
      <c r="AB16" s="444"/>
      <c r="AC16" s="444"/>
      <c r="AD16" s="445"/>
      <c r="AE16" s="373" t="s">
        <v>138</v>
      </c>
      <c r="AF16" s="374"/>
      <c r="AG16" s="374"/>
      <c r="AH16" s="483"/>
      <c r="AI16" s="373" t="s">
        <v>49</v>
      </c>
      <c r="AJ16" s="374"/>
      <c r="AK16" s="374"/>
      <c r="AL16" s="483"/>
      <c r="AM16" s="373" t="s">
        <v>50</v>
      </c>
      <c r="AN16" s="374"/>
      <c r="AO16" s="374"/>
      <c r="AP16" s="375"/>
      <c r="AQ16" s="142"/>
      <c r="AR16" s="309"/>
      <c r="AS16" s="310"/>
      <c r="AT16" s="334"/>
      <c r="AU16" s="334"/>
      <c r="AV16" s="334"/>
      <c r="AW16" s="334"/>
      <c r="AX16" s="334"/>
      <c r="AY16" s="334"/>
      <c r="AZ16" s="334"/>
      <c r="BA16" s="334"/>
      <c r="BB16" s="334"/>
      <c r="BC16" s="428"/>
      <c r="BD16" s="429"/>
      <c r="BE16" s="429"/>
      <c r="BF16" s="429"/>
      <c r="BG16" s="429"/>
      <c r="BH16" s="429"/>
      <c r="BI16" s="429"/>
      <c r="BJ16" s="429"/>
      <c r="BK16" s="429"/>
      <c r="BL16" s="429"/>
      <c r="BM16" s="429"/>
      <c r="BN16" s="429"/>
      <c r="BO16" s="429"/>
      <c r="BP16" s="429"/>
      <c r="BQ16" s="429"/>
      <c r="BR16" s="429"/>
      <c r="BS16" s="429"/>
      <c r="BT16" s="429"/>
      <c r="BU16" s="429"/>
      <c r="BV16" s="429"/>
      <c r="BW16" s="429"/>
      <c r="BX16" s="429"/>
      <c r="BY16" s="429"/>
      <c r="BZ16" s="429"/>
      <c r="CA16" s="429"/>
      <c r="CB16" s="429"/>
      <c r="CC16" s="429"/>
      <c r="CD16" s="429"/>
      <c r="CE16" s="429"/>
      <c r="CF16" s="429"/>
      <c r="CG16" s="429"/>
      <c r="CH16" s="429"/>
      <c r="CI16" s="429"/>
      <c r="CJ16" s="429"/>
      <c r="CK16" s="430"/>
      <c r="CR16" s="151"/>
      <c r="CS16" s="151"/>
      <c r="CT16" s="151"/>
      <c r="CU16" s="151"/>
      <c r="CV16" s="151"/>
      <c r="CW16" s="151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</row>
    <row r="17" spans="1:141" ht="10.9" customHeight="1">
      <c r="B17" s="436"/>
      <c r="C17" s="437"/>
      <c r="D17" s="437"/>
      <c r="E17" s="437"/>
      <c r="F17" s="437"/>
      <c r="G17" s="437"/>
      <c r="H17" s="437"/>
      <c r="I17" s="437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6"/>
      <c r="X17" s="447"/>
      <c r="Y17" s="447"/>
      <c r="Z17" s="447"/>
      <c r="AA17" s="447"/>
      <c r="AB17" s="447"/>
      <c r="AC17" s="447"/>
      <c r="AD17" s="448"/>
      <c r="AE17" s="376">
        <f>施設情報!C9</f>
        <v>0</v>
      </c>
      <c r="AF17" s="377"/>
      <c r="AG17" s="377"/>
      <c r="AH17" s="378"/>
      <c r="AI17" s="382"/>
      <c r="AJ17" s="383"/>
      <c r="AK17" s="383"/>
      <c r="AL17" s="384"/>
      <c r="AM17" s="382"/>
      <c r="AN17" s="383"/>
      <c r="AO17" s="383"/>
      <c r="AP17" s="388"/>
      <c r="AQ17" s="142"/>
      <c r="AR17" s="309"/>
      <c r="AS17" s="310"/>
      <c r="AT17" s="334"/>
      <c r="AU17" s="334"/>
      <c r="AV17" s="334"/>
      <c r="AW17" s="334"/>
      <c r="AX17" s="334"/>
      <c r="AY17" s="334"/>
      <c r="AZ17" s="334"/>
      <c r="BA17" s="334"/>
      <c r="BB17" s="334"/>
      <c r="BC17" s="428"/>
      <c r="BD17" s="429"/>
      <c r="BE17" s="429"/>
      <c r="BF17" s="429"/>
      <c r="BG17" s="429"/>
      <c r="BH17" s="429"/>
      <c r="BI17" s="429"/>
      <c r="BJ17" s="429"/>
      <c r="BK17" s="429"/>
      <c r="BL17" s="429"/>
      <c r="BM17" s="429"/>
      <c r="BN17" s="429"/>
      <c r="BO17" s="429"/>
      <c r="BP17" s="429"/>
      <c r="BQ17" s="429"/>
      <c r="BR17" s="429"/>
      <c r="BS17" s="429"/>
      <c r="BT17" s="429"/>
      <c r="BU17" s="429"/>
      <c r="BV17" s="429"/>
      <c r="BW17" s="429"/>
      <c r="BX17" s="429"/>
      <c r="BY17" s="429"/>
      <c r="BZ17" s="429"/>
      <c r="CA17" s="429"/>
      <c r="CB17" s="429"/>
      <c r="CC17" s="429"/>
      <c r="CD17" s="429"/>
      <c r="CE17" s="429"/>
      <c r="CF17" s="429"/>
      <c r="CG17" s="429"/>
      <c r="CH17" s="429"/>
      <c r="CI17" s="429"/>
      <c r="CJ17" s="429"/>
      <c r="CK17" s="430"/>
      <c r="CR17" s="151"/>
      <c r="CS17" s="151"/>
      <c r="CT17" s="151"/>
      <c r="CU17" s="151"/>
      <c r="CV17" s="151"/>
      <c r="CW17" s="151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</row>
    <row r="18" spans="1:141" ht="10.9" customHeight="1">
      <c r="B18" s="438"/>
      <c r="C18" s="439"/>
      <c r="D18" s="439"/>
      <c r="E18" s="439"/>
      <c r="F18" s="439"/>
      <c r="G18" s="439"/>
      <c r="H18" s="439"/>
      <c r="I18" s="439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42"/>
      <c r="U18" s="442"/>
      <c r="V18" s="442"/>
      <c r="W18" s="449"/>
      <c r="X18" s="450"/>
      <c r="Y18" s="450"/>
      <c r="Z18" s="450"/>
      <c r="AA18" s="450"/>
      <c r="AB18" s="450"/>
      <c r="AC18" s="450"/>
      <c r="AD18" s="451"/>
      <c r="AE18" s="379"/>
      <c r="AF18" s="380"/>
      <c r="AG18" s="380"/>
      <c r="AH18" s="381"/>
      <c r="AI18" s="385"/>
      <c r="AJ18" s="386"/>
      <c r="AK18" s="386"/>
      <c r="AL18" s="387"/>
      <c r="AM18" s="385"/>
      <c r="AN18" s="386"/>
      <c r="AO18" s="386"/>
      <c r="AP18" s="389"/>
      <c r="AQ18" s="176"/>
      <c r="AR18" s="309"/>
      <c r="AS18" s="310"/>
      <c r="AT18" s="334"/>
      <c r="AU18" s="334"/>
      <c r="AV18" s="334"/>
      <c r="AW18" s="334"/>
      <c r="AX18" s="334"/>
      <c r="AY18" s="334"/>
      <c r="AZ18" s="334"/>
      <c r="BA18" s="334"/>
      <c r="BB18" s="334"/>
      <c r="BC18" s="428"/>
      <c r="BD18" s="429"/>
      <c r="BE18" s="429"/>
      <c r="BF18" s="429"/>
      <c r="BG18" s="429"/>
      <c r="BH18" s="429"/>
      <c r="BI18" s="429"/>
      <c r="BJ18" s="429"/>
      <c r="BK18" s="429"/>
      <c r="BL18" s="429"/>
      <c r="BM18" s="429"/>
      <c r="BN18" s="429"/>
      <c r="BO18" s="429"/>
      <c r="BP18" s="429"/>
      <c r="BQ18" s="429"/>
      <c r="BR18" s="429"/>
      <c r="BS18" s="429"/>
      <c r="BT18" s="429"/>
      <c r="BU18" s="429"/>
      <c r="BV18" s="429"/>
      <c r="BW18" s="429"/>
      <c r="BX18" s="429"/>
      <c r="BY18" s="429"/>
      <c r="BZ18" s="429"/>
      <c r="CA18" s="429"/>
      <c r="CB18" s="429"/>
      <c r="CC18" s="429"/>
      <c r="CD18" s="429"/>
      <c r="CE18" s="429"/>
      <c r="CF18" s="429"/>
      <c r="CG18" s="429"/>
      <c r="CH18" s="429"/>
      <c r="CI18" s="429"/>
      <c r="CJ18" s="429"/>
      <c r="CK18" s="430"/>
      <c r="CR18" s="151"/>
      <c r="CS18" s="151"/>
      <c r="CT18" s="151"/>
      <c r="CU18" s="151"/>
      <c r="CV18" s="151"/>
      <c r="CW18" s="151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</row>
    <row r="19" spans="1:141" ht="10.9" customHeight="1">
      <c r="B19" s="452" t="s">
        <v>107</v>
      </c>
      <c r="C19" s="453"/>
      <c r="D19" s="453"/>
      <c r="E19" s="453"/>
      <c r="F19" s="453"/>
      <c r="G19" s="453"/>
      <c r="H19" s="453"/>
      <c r="I19" s="454"/>
      <c r="J19" s="461">
        <f>VLOOKUP($CH$4,'児童情報 '!$A:$O,7,FALSE)</f>
        <v>0</v>
      </c>
      <c r="K19" s="462"/>
      <c r="L19" s="462"/>
      <c r="M19" s="462"/>
      <c r="N19" s="462"/>
      <c r="O19" s="462"/>
      <c r="P19" s="462"/>
      <c r="Q19" s="462"/>
      <c r="R19" s="463"/>
      <c r="S19" s="470"/>
      <c r="T19" s="471"/>
      <c r="U19" s="471"/>
      <c r="V19" s="472"/>
      <c r="W19" s="422" t="s">
        <v>139</v>
      </c>
      <c r="X19" s="423"/>
      <c r="Y19" s="423"/>
      <c r="Z19" s="423"/>
      <c r="AA19" s="423"/>
      <c r="AB19" s="423"/>
      <c r="AC19" s="423"/>
      <c r="AD19" s="423"/>
      <c r="AE19" s="479" t="s">
        <v>138</v>
      </c>
      <c r="AF19" s="480"/>
      <c r="AG19" s="480"/>
      <c r="AH19" s="481"/>
      <c r="AI19" s="479" t="s">
        <v>49</v>
      </c>
      <c r="AJ19" s="480"/>
      <c r="AK19" s="480"/>
      <c r="AL19" s="481"/>
      <c r="AM19" s="479" t="s">
        <v>50</v>
      </c>
      <c r="AN19" s="480"/>
      <c r="AO19" s="480"/>
      <c r="AP19" s="482"/>
      <c r="AQ19" s="176"/>
      <c r="AR19" s="309"/>
      <c r="AS19" s="310"/>
      <c r="AT19" s="334"/>
      <c r="AU19" s="334"/>
      <c r="AV19" s="334"/>
      <c r="AW19" s="334"/>
      <c r="AX19" s="334"/>
      <c r="AY19" s="334"/>
      <c r="AZ19" s="334"/>
      <c r="BA19" s="334"/>
      <c r="BB19" s="334"/>
      <c r="BC19" s="428"/>
      <c r="BD19" s="429"/>
      <c r="BE19" s="429"/>
      <c r="BF19" s="429"/>
      <c r="BG19" s="429"/>
      <c r="BH19" s="429"/>
      <c r="BI19" s="429"/>
      <c r="BJ19" s="429"/>
      <c r="BK19" s="429"/>
      <c r="BL19" s="429"/>
      <c r="BM19" s="429"/>
      <c r="BN19" s="429"/>
      <c r="BO19" s="429"/>
      <c r="BP19" s="429"/>
      <c r="BQ19" s="429"/>
      <c r="BR19" s="429"/>
      <c r="BS19" s="429"/>
      <c r="BT19" s="429"/>
      <c r="BU19" s="429"/>
      <c r="BV19" s="429"/>
      <c r="BW19" s="429"/>
      <c r="BX19" s="429"/>
      <c r="BY19" s="429"/>
      <c r="BZ19" s="429"/>
      <c r="CA19" s="429"/>
      <c r="CB19" s="429"/>
      <c r="CC19" s="429"/>
      <c r="CD19" s="429"/>
      <c r="CE19" s="429"/>
      <c r="CF19" s="429"/>
      <c r="CG19" s="429"/>
      <c r="CH19" s="429"/>
      <c r="CI19" s="429"/>
      <c r="CJ19" s="429"/>
      <c r="CK19" s="430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</row>
    <row r="20" spans="1:141" ht="10.9" customHeight="1">
      <c r="B20" s="455"/>
      <c r="C20" s="456"/>
      <c r="D20" s="456"/>
      <c r="E20" s="456"/>
      <c r="F20" s="456"/>
      <c r="G20" s="456"/>
      <c r="H20" s="456"/>
      <c r="I20" s="457"/>
      <c r="J20" s="464"/>
      <c r="K20" s="465"/>
      <c r="L20" s="465"/>
      <c r="M20" s="465"/>
      <c r="N20" s="465"/>
      <c r="O20" s="465"/>
      <c r="P20" s="465"/>
      <c r="Q20" s="465"/>
      <c r="R20" s="466"/>
      <c r="S20" s="473"/>
      <c r="T20" s="474"/>
      <c r="U20" s="474"/>
      <c r="V20" s="475"/>
      <c r="W20" s="275"/>
      <c r="X20" s="275"/>
      <c r="Y20" s="275"/>
      <c r="Z20" s="275"/>
      <c r="AA20" s="275"/>
      <c r="AB20" s="275"/>
      <c r="AC20" s="275"/>
      <c r="AD20" s="275"/>
      <c r="AE20" s="376">
        <f>施設情報!C12</f>
        <v>0</v>
      </c>
      <c r="AF20" s="377"/>
      <c r="AG20" s="377"/>
      <c r="AH20" s="378"/>
      <c r="AI20" s="382"/>
      <c r="AJ20" s="383"/>
      <c r="AK20" s="383"/>
      <c r="AL20" s="384"/>
      <c r="AM20" s="382"/>
      <c r="AN20" s="383"/>
      <c r="AO20" s="383"/>
      <c r="AP20" s="388"/>
      <c r="AQ20" s="176"/>
      <c r="AR20" s="309"/>
      <c r="AS20" s="310"/>
      <c r="AT20" s="130"/>
      <c r="AU20" s="130"/>
      <c r="AV20" s="130"/>
      <c r="AW20" s="130"/>
      <c r="AX20" s="130"/>
      <c r="AY20" s="130"/>
      <c r="AZ20" s="130"/>
      <c r="BA20" s="130"/>
      <c r="BB20" s="130"/>
      <c r="BC20" s="431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3"/>
      <c r="CP20" s="152"/>
      <c r="CQ20" s="152"/>
      <c r="CR20" s="152"/>
      <c r="CS20" s="152"/>
      <c r="CT20" s="152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</row>
    <row r="21" spans="1:141" ht="10.9" customHeight="1">
      <c r="B21" s="458"/>
      <c r="C21" s="459"/>
      <c r="D21" s="459"/>
      <c r="E21" s="459"/>
      <c r="F21" s="459"/>
      <c r="G21" s="459"/>
      <c r="H21" s="459"/>
      <c r="I21" s="460"/>
      <c r="J21" s="467"/>
      <c r="K21" s="468"/>
      <c r="L21" s="468"/>
      <c r="M21" s="468"/>
      <c r="N21" s="468"/>
      <c r="O21" s="468"/>
      <c r="P21" s="468"/>
      <c r="Q21" s="468"/>
      <c r="R21" s="469"/>
      <c r="S21" s="476"/>
      <c r="T21" s="477"/>
      <c r="U21" s="477"/>
      <c r="V21" s="478"/>
      <c r="W21" s="275"/>
      <c r="X21" s="275"/>
      <c r="Y21" s="275"/>
      <c r="Z21" s="275"/>
      <c r="AA21" s="275"/>
      <c r="AB21" s="275"/>
      <c r="AC21" s="275"/>
      <c r="AD21" s="275"/>
      <c r="AE21" s="379"/>
      <c r="AF21" s="380"/>
      <c r="AG21" s="380"/>
      <c r="AH21" s="381"/>
      <c r="AI21" s="385"/>
      <c r="AJ21" s="386"/>
      <c r="AK21" s="386"/>
      <c r="AL21" s="387"/>
      <c r="AM21" s="385"/>
      <c r="AN21" s="386"/>
      <c r="AO21" s="386"/>
      <c r="AP21" s="389"/>
      <c r="AQ21" s="176"/>
      <c r="AR21" s="309"/>
      <c r="AS21" s="310"/>
      <c r="AT21" s="330" t="s">
        <v>17</v>
      </c>
      <c r="AU21" s="331"/>
      <c r="AV21" s="331"/>
      <c r="AW21" s="331"/>
      <c r="AX21" s="331"/>
      <c r="AY21" s="331"/>
      <c r="AZ21" s="331"/>
      <c r="BA21" s="331"/>
      <c r="BB21" s="332"/>
      <c r="BC21" s="361">
        <f>施設情報!C8</f>
        <v>0</v>
      </c>
      <c r="BD21" s="362"/>
      <c r="BE21" s="362"/>
      <c r="BF21" s="362"/>
      <c r="BG21" s="362"/>
      <c r="BH21" s="362"/>
      <c r="BI21" s="367" t="s">
        <v>42</v>
      </c>
      <c r="BJ21" s="367"/>
      <c r="BK21" s="367"/>
      <c r="BL21" s="368"/>
      <c r="BM21" s="391" t="s">
        <v>25</v>
      </c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2"/>
      <c r="BY21" s="376" t="str">
        <f>施設情報!C7</f>
        <v>私立</v>
      </c>
      <c r="BZ21" s="377"/>
      <c r="CA21" s="377"/>
      <c r="CB21" s="377"/>
      <c r="CC21" s="377"/>
      <c r="CD21" s="377"/>
      <c r="CE21" s="377"/>
      <c r="CF21" s="377"/>
      <c r="CG21" s="377"/>
      <c r="CH21" s="377"/>
      <c r="CI21" s="377"/>
      <c r="CJ21" s="377"/>
      <c r="CK21" s="396"/>
      <c r="CP21" s="153"/>
      <c r="CQ21" s="153"/>
      <c r="CR21" s="153"/>
      <c r="CS21" s="153"/>
      <c r="CT21" s="153"/>
      <c r="CU21" s="154"/>
      <c r="CV21" s="154"/>
      <c r="CW21" s="154"/>
      <c r="CX21" s="154"/>
      <c r="CY21" s="154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</row>
    <row r="22" spans="1:141" ht="10.9" customHeight="1">
      <c r="B22" s="403" t="s">
        <v>13</v>
      </c>
      <c r="C22" s="404"/>
      <c r="D22" s="404"/>
      <c r="E22" s="404"/>
      <c r="F22" s="404"/>
      <c r="G22" s="404"/>
      <c r="H22" s="404"/>
      <c r="I22" s="405"/>
      <c r="J22" s="409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1"/>
      <c r="W22" s="391" t="s">
        <v>15</v>
      </c>
      <c r="X22" s="331"/>
      <c r="Y22" s="331"/>
      <c r="Z22" s="331"/>
      <c r="AA22" s="331"/>
      <c r="AB22" s="331"/>
      <c r="AC22" s="331"/>
      <c r="AD22" s="332"/>
      <c r="AE22" s="416"/>
      <c r="AF22" s="417"/>
      <c r="AG22" s="417"/>
      <c r="AH22" s="417"/>
      <c r="AI22" s="417"/>
      <c r="AJ22" s="417"/>
      <c r="AK22" s="417"/>
      <c r="AL22" s="417"/>
      <c r="AM22" s="417"/>
      <c r="AN22" s="417"/>
      <c r="AO22" s="417"/>
      <c r="AP22" s="418"/>
      <c r="AQ22" s="176"/>
      <c r="AR22" s="309"/>
      <c r="AS22" s="310"/>
      <c r="AT22" s="333"/>
      <c r="AU22" s="334"/>
      <c r="AV22" s="334"/>
      <c r="AW22" s="334"/>
      <c r="AX22" s="334"/>
      <c r="AY22" s="334"/>
      <c r="AZ22" s="334"/>
      <c r="BA22" s="334"/>
      <c r="BB22" s="335"/>
      <c r="BC22" s="363"/>
      <c r="BD22" s="364"/>
      <c r="BE22" s="364"/>
      <c r="BF22" s="364"/>
      <c r="BG22" s="364"/>
      <c r="BH22" s="364"/>
      <c r="BI22" s="369"/>
      <c r="BJ22" s="369"/>
      <c r="BK22" s="369"/>
      <c r="BL22" s="370"/>
      <c r="BM22" s="392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5"/>
      <c r="BY22" s="397"/>
      <c r="BZ22" s="398"/>
      <c r="CA22" s="398"/>
      <c r="CB22" s="398"/>
      <c r="CC22" s="398"/>
      <c r="CD22" s="398"/>
      <c r="CE22" s="398"/>
      <c r="CF22" s="398"/>
      <c r="CG22" s="398"/>
      <c r="CH22" s="398"/>
      <c r="CI22" s="398"/>
      <c r="CJ22" s="398"/>
      <c r="CK22" s="399"/>
      <c r="CP22" s="153"/>
      <c r="CQ22" s="153"/>
      <c r="CR22" s="153"/>
      <c r="CS22" s="153"/>
      <c r="CT22" s="153"/>
      <c r="CU22" s="154"/>
      <c r="CV22" s="154"/>
      <c r="CW22" s="154"/>
      <c r="CX22" s="154"/>
      <c r="CY22" s="154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</row>
    <row r="23" spans="1:141" ht="10.9" customHeight="1" thickBot="1">
      <c r="B23" s="406"/>
      <c r="C23" s="407"/>
      <c r="D23" s="407"/>
      <c r="E23" s="407"/>
      <c r="F23" s="407"/>
      <c r="G23" s="407"/>
      <c r="H23" s="407"/>
      <c r="I23" s="408"/>
      <c r="J23" s="412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4"/>
      <c r="W23" s="415"/>
      <c r="X23" s="337"/>
      <c r="Y23" s="337"/>
      <c r="Z23" s="337"/>
      <c r="AA23" s="337"/>
      <c r="AB23" s="337"/>
      <c r="AC23" s="337"/>
      <c r="AD23" s="338"/>
      <c r="AE23" s="419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1"/>
      <c r="AQ23" s="176"/>
      <c r="AR23" s="311"/>
      <c r="AS23" s="312"/>
      <c r="AT23" s="424"/>
      <c r="AU23" s="394"/>
      <c r="AV23" s="394"/>
      <c r="AW23" s="394"/>
      <c r="AX23" s="394"/>
      <c r="AY23" s="394"/>
      <c r="AZ23" s="394"/>
      <c r="BA23" s="394"/>
      <c r="BB23" s="395"/>
      <c r="BC23" s="365"/>
      <c r="BD23" s="366"/>
      <c r="BE23" s="366"/>
      <c r="BF23" s="366"/>
      <c r="BG23" s="366"/>
      <c r="BH23" s="366"/>
      <c r="BI23" s="371"/>
      <c r="BJ23" s="371"/>
      <c r="BK23" s="371"/>
      <c r="BL23" s="372"/>
      <c r="BM23" s="393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5"/>
      <c r="BY23" s="400"/>
      <c r="BZ23" s="401"/>
      <c r="CA23" s="401"/>
      <c r="CB23" s="401"/>
      <c r="CC23" s="401"/>
      <c r="CD23" s="401"/>
      <c r="CE23" s="401"/>
      <c r="CF23" s="401"/>
      <c r="CG23" s="401"/>
      <c r="CH23" s="401"/>
      <c r="CI23" s="401"/>
      <c r="CJ23" s="401"/>
      <c r="CK23" s="402"/>
      <c r="CP23" s="153"/>
      <c r="CQ23" s="153"/>
      <c r="CR23" s="153"/>
      <c r="CS23" s="153"/>
      <c r="CT23" s="153"/>
      <c r="CU23" s="154"/>
      <c r="CV23" s="154"/>
      <c r="CW23" s="154"/>
      <c r="CX23" s="154"/>
      <c r="CY23" s="154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</row>
    <row r="24" spans="1:141" s="144" customFormat="1" ht="10.9" customHeight="1">
      <c r="B24" s="492" t="s">
        <v>36</v>
      </c>
      <c r="C24" s="493"/>
      <c r="D24" s="493"/>
      <c r="E24" s="493"/>
      <c r="F24" s="493"/>
      <c r="G24" s="493"/>
      <c r="H24" s="493"/>
      <c r="I24" s="494"/>
      <c r="J24" s="499" t="s">
        <v>43</v>
      </c>
      <c r="K24" s="500"/>
      <c r="L24" s="509">
        <f>Y24+AK24</f>
        <v>0</v>
      </c>
      <c r="M24" s="509"/>
      <c r="N24" s="509"/>
      <c r="O24" s="509"/>
      <c r="P24" s="509"/>
      <c r="Q24" s="500" t="s">
        <v>39</v>
      </c>
      <c r="R24" s="511"/>
      <c r="S24" s="499" t="s">
        <v>44</v>
      </c>
      <c r="T24" s="500"/>
      <c r="U24" s="500"/>
      <c r="V24" s="500"/>
      <c r="W24" s="500"/>
      <c r="X24" s="500"/>
      <c r="Y24" s="490">
        <f>施設情報!C13</f>
        <v>0</v>
      </c>
      <c r="Z24" s="490"/>
      <c r="AA24" s="490"/>
      <c r="AB24" s="490"/>
      <c r="AC24" s="484" t="s">
        <v>39</v>
      </c>
      <c r="AD24" s="484"/>
      <c r="AE24" s="486" t="s">
        <v>45</v>
      </c>
      <c r="AF24" s="487"/>
      <c r="AG24" s="487"/>
      <c r="AH24" s="487"/>
      <c r="AI24" s="487"/>
      <c r="AJ24" s="487"/>
      <c r="AK24" s="490">
        <f>施設情報!C14</f>
        <v>0</v>
      </c>
      <c r="AL24" s="490"/>
      <c r="AM24" s="490"/>
      <c r="AN24" s="490"/>
      <c r="AO24" s="484" t="s">
        <v>39</v>
      </c>
      <c r="AP24" s="484"/>
      <c r="AQ24" s="807" t="s">
        <v>256</v>
      </c>
      <c r="AR24" s="808"/>
      <c r="AS24" s="808"/>
      <c r="AT24" s="808"/>
      <c r="AU24" s="808"/>
      <c r="AV24" s="808"/>
      <c r="AW24" s="808"/>
      <c r="AX24" s="809"/>
      <c r="AY24" s="811">
        <f>施設情報!C18</f>
        <v>0</v>
      </c>
      <c r="AZ24" s="811"/>
      <c r="BA24" s="812"/>
      <c r="BB24" s="811">
        <f>施設情報!C19</f>
        <v>0</v>
      </c>
      <c r="BC24" s="811"/>
      <c r="BD24" s="812"/>
      <c r="BE24" s="764" t="s">
        <v>38</v>
      </c>
      <c r="BF24" s="369"/>
      <c r="BG24" s="370"/>
      <c r="BH24" s="764"/>
      <c r="BI24" s="369"/>
      <c r="BJ24" s="369"/>
      <c r="BK24" s="814"/>
      <c r="BL24" s="814"/>
      <c r="BM24" s="814"/>
      <c r="BN24" s="814"/>
      <c r="BO24" s="814"/>
      <c r="BP24" s="814"/>
      <c r="BQ24" s="195"/>
      <c r="BR24" s="195"/>
      <c r="BS24" s="195"/>
      <c r="BT24" s="196"/>
      <c r="BU24" s="196"/>
      <c r="BV24" s="196"/>
      <c r="BW24" s="197"/>
      <c r="BX24" s="197"/>
      <c r="BY24" s="197"/>
      <c r="BZ24" s="195"/>
      <c r="CA24" s="195"/>
      <c r="CB24" s="195"/>
      <c r="CC24" s="196"/>
      <c r="CD24" s="196"/>
      <c r="CE24" s="196"/>
      <c r="CF24" s="198"/>
      <c r="CG24" s="198"/>
      <c r="CH24" s="198"/>
      <c r="CI24" s="147"/>
      <c r="CJ24" s="147"/>
      <c r="CK24" s="147"/>
      <c r="CL24" s="787"/>
      <c r="CM24" s="787"/>
      <c r="CN24" s="787"/>
      <c r="CS24" s="156"/>
    </row>
    <row r="25" spans="1:141" s="144" customFormat="1" ht="10.9" customHeight="1">
      <c r="A25" s="157"/>
      <c r="B25" s="504"/>
      <c r="C25" s="505"/>
      <c r="D25" s="505"/>
      <c r="E25" s="505"/>
      <c r="F25" s="505"/>
      <c r="G25" s="505"/>
      <c r="H25" s="505"/>
      <c r="I25" s="506"/>
      <c r="J25" s="507"/>
      <c r="K25" s="508"/>
      <c r="L25" s="510"/>
      <c r="M25" s="510"/>
      <c r="N25" s="510"/>
      <c r="O25" s="510"/>
      <c r="P25" s="510"/>
      <c r="Q25" s="508"/>
      <c r="R25" s="512"/>
      <c r="S25" s="507"/>
      <c r="T25" s="508"/>
      <c r="U25" s="508"/>
      <c r="V25" s="508"/>
      <c r="W25" s="508"/>
      <c r="X25" s="508"/>
      <c r="Y25" s="491"/>
      <c r="Z25" s="491"/>
      <c r="AA25" s="491"/>
      <c r="AB25" s="491"/>
      <c r="AC25" s="485"/>
      <c r="AD25" s="485"/>
      <c r="AE25" s="488"/>
      <c r="AF25" s="489"/>
      <c r="AG25" s="489"/>
      <c r="AH25" s="489"/>
      <c r="AI25" s="489"/>
      <c r="AJ25" s="489"/>
      <c r="AK25" s="491"/>
      <c r="AL25" s="491"/>
      <c r="AM25" s="491"/>
      <c r="AN25" s="491"/>
      <c r="AO25" s="485"/>
      <c r="AP25" s="485"/>
      <c r="AQ25" s="810"/>
      <c r="AR25" s="505"/>
      <c r="AS25" s="505"/>
      <c r="AT25" s="505"/>
      <c r="AU25" s="505"/>
      <c r="AV25" s="505"/>
      <c r="AW25" s="505"/>
      <c r="AX25" s="506"/>
      <c r="AY25" s="813"/>
      <c r="AZ25" s="813"/>
      <c r="BA25" s="812"/>
      <c r="BB25" s="813"/>
      <c r="BC25" s="813"/>
      <c r="BD25" s="812"/>
      <c r="BE25" s="764"/>
      <c r="BF25" s="369"/>
      <c r="BG25" s="370"/>
      <c r="BH25" s="764"/>
      <c r="BI25" s="369"/>
      <c r="BJ25" s="369"/>
      <c r="BK25" s="369"/>
      <c r="BL25" s="369"/>
      <c r="BM25" s="369"/>
      <c r="BN25" s="369"/>
      <c r="BO25" s="369"/>
      <c r="BP25" s="369"/>
      <c r="BQ25" s="195"/>
      <c r="BR25" s="195"/>
      <c r="BS25" s="195"/>
      <c r="BT25" s="195"/>
      <c r="BU25" s="195"/>
      <c r="BV25" s="815" t="s">
        <v>276</v>
      </c>
      <c r="BW25" s="815"/>
      <c r="BX25" s="815"/>
      <c r="BY25" s="815"/>
      <c r="BZ25" s="815"/>
      <c r="CA25" s="815"/>
      <c r="CB25" s="815"/>
      <c r="CC25" s="815"/>
      <c r="CD25" s="815"/>
      <c r="CE25" s="815"/>
      <c r="CF25" s="815"/>
      <c r="CG25" s="815"/>
      <c r="CH25" s="815"/>
      <c r="CI25" s="147"/>
      <c r="CJ25" s="147"/>
      <c r="CK25" s="147"/>
      <c r="CL25" s="787"/>
      <c r="CM25" s="787"/>
      <c r="CN25" s="787"/>
      <c r="CS25" s="158"/>
    </row>
    <row r="26" spans="1:141" s="144" customFormat="1" ht="10.9" customHeight="1">
      <c r="B26" s="492" t="s">
        <v>37</v>
      </c>
      <c r="C26" s="493"/>
      <c r="D26" s="493"/>
      <c r="E26" s="493"/>
      <c r="F26" s="493"/>
      <c r="G26" s="493"/>
      <c r="H26" s="493"/>
      <c r="I26" s="494"/>
      <c r="J26" s="376">
        <f>施設情報!C15</f>
        <v>0</v>
      </c>
      <c r="K26" s="377"/>
      <c r="L26" s="377"/>
      <c r="M26" s="377"/>
      <c r="N26" s="377"/>
      <c r="O26" s="377"/>
      <c r="P26" s="377"/>
      <c r="Q26" s="377"/>
      <c r="R26" s="378"/>
      <c r="S26" s="499" t="s">
        <v>46</v>
      </c>
      <c r="T26" s="500"/>
      <c r="U26" s="500"/>
      <c r="V26" s="500"/>
      <c r="W26" s="490">
        <f>施設情報!C16</f>
        <v>0</v>
      </c>
      <c r="X26" s="490"/>
      <c r="Y26" s="490"/>
      <c r="Z26" s="490"/>
      <c r="AA26" s="490"/>
      <c r="AB26" s="490"/>
      <c r="AC26" s="500" t="s">
        <v>35</v>
      </c>
      <c r="AD26" s="500"/>
      <c r="AE26" s="499" t="s">
        <v>47</v>
      </c>
      <c r="AF26" s="500"/>
      <c r="AG26" s="500"/>
      <c r="AH26" s="108"/>
      <c r="AI26" s="490">
        <f>施設情報!C17</f>
        <v>0</v>
      </c>
      <c r="AJ26" s="490"/>
      <c r="AK26" s="490"/>
      <c r="AL26" s="490"/>
      <c r="AM26" s="490"/>
      <c r="AN26" s="108"/>
      <c r="AO26" s="484" t="s">
        <v>38</v>
      </c>
      <c r="AP26" s="484"/>
      <c r="AQ26" s="514" t="s">
        <v>109</v>
      </c>
      <c r="AR26" s="515"/>
      <c r="AS26" s="515"/>
      <c r="AT26" s="515"/>
      <c r="AU26" s="515"/>
      <c r="AV26" s="515"/>
      <c r="AW26" s="515"/>
      <c r="AX26" s="515"/>
      <c r="AY26" s="515"/>
      <c r="AZ26" s="516"/>
      <c r="BA26" s="520">
        <f>VLOOKUP($CH$4,'児童情報 '!A:Q,8,FALSE)</f>
        <v>0</v>
      </c>
      <c r="BB26" s="521"/>
      <c r="BC26" s="521"/>
      <c r="BD26" s="521"/>
      <c r="BE26" s="521"/>
      <c r="BF26" s="521"/>
      <c r="BG26" s="521"/>
      <c r="BH26" s="522"/>
      <c r="BI26" s="184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236" t="str">
        <f>IF(施設情報!C24&gt;施設情報!H24,"NG","OK")</f>
        <v>OK</v>
      </c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8"/>
      <c r="CP26" s="156"/>
    </row>
    <row r="27" spans="1:141" ht="10.9" customHeight="1" thickBot="1">
      <c r="B27" s="495"/>
      <c r="C27" s="496"/>
      <c r="D27" s="496"/>
      <c r="E27" s="496"/>
      <c r="F27" s="496"/>
      <c r="G27" s="496"/>
      <c r="H27" s="496"/>
      <c r="I27" s="497"/>
      <c r="J27" s="400"/>
      <c r="K27" s="401"/>
      <c r="L27" s="401"/>
      <c r="M27" s="401"/>
      <c r="N27" s="401"/>
      <c r="O27" s="401"/>
      <c r="P27" s="401"/>
      <c r="Q27" s="401"/>
      <c r="R27" s="498"/>
      <c r="S27" s="501"/>
      <c r="T27" s="502"/>
      <c r="U27" s="502"/>
      <c r="V27" s="502"/>
      <c r="W27" s="503"/>
      <c r="X27" s="503"/>
      <c r="Y27" s="503"/>
      <c r="Z27" s="503"/>
      <c r="AA27" s="503"/>
      <c r="AB27" s="503"/>
      <c r="AC27" s="502"/>
      <c r="AD27" s="502"/>
      <c r="AE27" s="501"/>
      <c r="AF27" s="502"/>
      <c r="AG27" s="502"/>
      <c r="AH27" s="109"/>
      <c r="AI27" s="503"/>
      <c r="AJ27" s="503"/>
      <c r="AK27" s="503"/>
      <c r="AL27" s="503"/>
      <c r="AM27" s="503"/>
      <c r="AN27" s="109"/>
      <c r="AO27" s="513"/>
      <c r="AP27" s="513"/>
      <c r="AQ27" s="517"/>
      <c r="AR27" s="518"/>
      <c r="AS27" s="518"/>
      <c r="AT27" s="518"/>
      <c r="AU27" s="518"/>
      <c r="AV27" s="518"/>
      <c r="AW27" s="518"/>
      <c r="AX27" s="518"/>
      <c r="AY27" s="518"/>
      <c r="AZ27" s="519"/>
      <c r="BA27" s="523"/>
      <c r="BB27" s="524"/>
      <c r="BC27" s="524"/>
      <c r="BD27" s="524"/>
      <c r="BE27" s="524"/>
      <c r="BF27" s="524"/>
      <c r="BG27" s="524"/>
      <c r="BH27" s="525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</row>
    <row r="28" spans="1:141" s="144" customFormat="1" ht="9.75" customHeight="1" thickBot="1">
      <c r="B28" s="159"/>
      <c r="C28" s="160"/>
      <c r="D28" s="160"/>
      <c r="E28" s="160"/>
      <c r="F28" s="160"/>
      <c r="G28" s="160"/>
      <c r="H28" s="160"/>
      <c r="I28" s="160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43"/>
      <c r="CD28" s="143"/>
      <c r="CE28" s="143"/>
      <c r="CF28" s="143"/>
      <c r="CG28" s="143"/>
      <c r="CH28" s="143"/>
      <c r="CI28" s="143"/>
      <c r="CJ28" s="143"/>
      <c r="CK28" s="143"/>
    </row>
    <row r="29" spans="1:141" ht="5.25" customHeight="1">
      <c r="B29" s="307" t="s">
        <v>11</v>
      </c>
      <c r="C29" s="308"/>
      <c r="D29" s="528" t="s">
        <v>14</v>
      </c>
      <c r="E29" s="529"/>
      <c r="F29" s="529"/>
      <c r="G29" s="529"/>
      <c r="H29" s="529"/>
      <c r="I29" s="529"/>
      <c r="J29" s="529"/>
      <c r="K29" s="529"/>
      <c r="L29" s="529"/>
      <c r="M29" s="529"/>
      <c r="N29" s="529"/>
      <c r="O29" s="529"/>
      <c r="P29" s="529"/>
      <c r="Q29" s="529"/>
      <c r="R29" s="529"/>
      <c r="S29" s="529"/>
      <c r="T29" s="529"/>
      <c r="U29" s="529"/>
      <c r="V29" s="529"/>
      <c r="W29" s="529"/>
      <c r="X29" s="529"/>
      <c r="Y29" s="529"/>
      <c r="Z29" s="529"/>
      <c r="AA29" s="529"/>
      <c r="AB29" s="529"/>
      <c r="AC29" s="529"/>
      <c r="AD29" s="529"/>
      <c r="AE29" s="529"/>
      <c r="AF29" s="529"/>
      <c r="AG29" s="529"/>
      <c r="AH29" s="530"/>
      <c r="AI29" s="528" t="s">
        <v>10</v>
      </c>
      <c r="AJ29" s="529"/>
      <c r="AK29" s="529"/>
      <c r="AL29" s="529"/>
      <c r="AM29" s="529"/>
      <c r="AN29" s="529"/>
      <c r="AO29" s="529"/>
      <c r="AP29" s="529"/>
      <c r="AQ29" s="529"/>
      <c r="AR29" s="529"/>
      <c r="AS29" s="529"/>
      <c r="AT29" s="530"/>
      <c r="AU29" s="528" t="s">
        <v>14</v>
      </c>
      <c r="AV29" s="529"/>
      <c r="AW29" s="529"/>
      <c r="AX29" s="529"/>
      <c r="AY29" s="529"/>
      <c r="AZ29" s="529"/>
      <c r="BA29" s="529"/>
      <c r="BB29" s="529"/>
      <c r="BC29" s="529"/>
      <c r="BD29" s="529"/>
      <c r="BE29" s="529"/>
      <c r="BF29" s="529"/>
      <c r="BG29" s="529"/>
      <c r="BH29" s="529"/>
      <c r="BI29" s="529"/>
      <c r="BJ29" s="529"/>
      <c r="BK29" s="529"/>
      <c r="BL29" s="529"/>
      <c r="BM29" s="529"/>
      <c r="BN29" s="529"/>
      <c r="BO29" s="529"/>
      <c r="BP29" s="529"/>
      <c r="BQ29" s="529"/>
      <c r="BR29" s="529"/>
      <c r="BS29" s="529"/>
      <c r="BT29" s="529"/>
      <c r="BU29" s="529"/>
      <c r="BV29" s="529"/>
      <c r="BW29" s="529"/>
      <c r="BX29" s="529"/>
      <c r="BY29" s="530"/>
      <c r="BZ29" s="528" t="s">
        <v>10</v>
      </c>
      <c r="CA29" s="529"/>
      <c r="CB29" s="529"/>
      <c r="CC29" s="529"/>
      <c r="CD29" s="529"/>
      <c r="CE29" s="529"/>
      <c r="CF29" s="529"/>
      <c r="CG29" s="529"/>
      <c r="CH29" s="529"/>
      <c r="CI29" s="529"/>
      <c r="CJ29" s="529"/>
      <c r="CK29" s="530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44"/>
      <c r="EH29" s="144"/>
      <c r="EI29" s="144"/>
      <c r="EJ29" s="144"/>
      <c r="EK29" s="144"/>
    </row>
    <row r="30" spans="1:141" ht="5.25" customHeight="1">
      <c r="B30" s="309"/>
      <c r="C30" s="310"/>
      <c r="D30" s="333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531"/>
      <c r="AI30" s="333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531"/>
      <c r="AU30" s="333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531"/>
      <c r="BZ30" s="333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53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44"/>
      <c r="EH30" s="144"/>
      <c r="EI30" s="144"/>
      <c r="EJ30" s="144"/>
      <c r="EK30" s="144"/>
    </row>
    <row r="31" spans="1:141" ht="5.25" customHeight="1" thickBot="1">
      <c r="B31" s="309"/>
      <c r="C31" s="310"/>
      <c r="D31" s="42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532"/>
      <c r="AI31" s="424"/>
      <c r="AJ31" s="394"/>
      <c r="AK31" s="394"/>
      <c r="AL31" s="394"/>
      <c r="AM31" s="394"/>
      <c r="AN31" s="394"/>
      <c r="AO31" s="394"/>
      <c r="AP31" s="394"/>
      <c r="AQ31" s="394"/>
      <c r="AR31" s="394"/>
      <c r="AS31" s="394"/>
      <c r="AT31" s="532"/>
      <c r="AU31" s="42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  <c r="BO31" s="394"/>
      <c r="BP31" s="394"/>
      <c r="BQ31" s="394"/>
      <c r="BR31" s="394"/>
      <c r="BS31" s="394"/>
      <c r="BT31" s="394"/>
      <c r="BU31" s="394"/>
      <c r="BV31" s="394"/>
      <c r="BW31" s="394"/>
      <c r="BX31" s="394"/>
      <c r="BY31" s="532"/>
      <c r="BZ31" s="424"/>
      <c r="CA31" s="394"/>
      <c r="CB31" s="394"/>
      <c r="CC31" s="394"/>
      <c r="CD31" s="394"/>
      <c r="CE31" s="394"/>
      <c r="CF31" s="394"/>
      <c r="CG31" s="394"/>
      <c r="CH31" s="394"/>
      <c r="CI31" s="394"/>
      <c r="CJ31" s="394"/>
      <c r="CK31" s="532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44"/>
      <c r="EH31" s="144"/>
      <c r="EI31" s="144"/>
      <c r="EJ31" s="144"/>
      <c r="EK31" s="144"/>
    </row>
    <row r="32" spans="1:141" ht="5.25" customHeight="1">
      <c r="B32" s="309"/>
      <c r="C32" s="526"/>
      <c r="D32" s="580" t="s">
        <v>20</v>
      </c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  <c r="AH32" s="582"/>
      <c r="AI32" s="584" t="e">
        <f ca="1">集計【幼稚園】!K3</f>
        <v>#N/A</v>
      </c>
      <c r="AJ32" s="585"/>
      <c r="AK32" s="585"/>
      <c r="AL32" s="585"/>
      <c r="AM32" s="585"/>
      <c r="AN32" s="585"/>
      <c r="AO32" s="585"/>
      <c r="AP32" s="585"/>
      <c r="AQ32" s="585"/>
      <c r="AR32" s="585"/>
      <c r="AS32" s="585"/>
      <c r="AT32" s="586"/>
      <c r="AU32" s="533" t="s">
        <v>175</v>
      </c>
      <c r="AV32" s="534"/>
      <c r="AW32" s="534"/>
      <c r="AX32" s="534"/>
      <c r="AY32" s="534"/>
      <c r="AZ32" s="534"/>
      <c r="BA32" s="534"/>
      <c r="BB32" s="534"/>
      <c r="BC32" s="534"/>
      <c r="BD32" s="534"/>
      <c r="BE32" s="534"/>
      <c r="BF32" s="534"/>
      <c r="BG32" s="534"/>
      <c r="BH32" s="534"/>
      <c r="BI32" s="534"/>
      <c r="BJ32" s="534"/>
      <c r="BK32" s="534"/>
      <c r="BL32" s="534"/>
      <c r="BM32" s="534"/>
      <c r="BN32" s="534"/>
      <c r="BO32" s="534"/>
      <c r="BP32" s="534"/>
      <c r="BQ32" s="534"/>
      <c r="BR32" s="534"/>
      <c r="BS32" s="535">
        <f>J26</f>
        <v>0</v>
      </c>
      <c r="BT32" s="536"/>
      <c r="BU32" s="536"/>
      <c r="BV32" s="536"/>
      <c r="BW32" s="536"/>
      <c r="BX32" s="536"/>
      <c r="BY32" s="537"/>
      <c r="BZ32" s="584" t="e">
        <f ca="1">集計【幼稚園】!K16</f>
        <v>#DIV/0!</v>
      </c>
      <c r="CA32" s="585"/>
      <c r="CB32" s="585"/>
      <c r="CC32" s="585"/>
      <c r="CD32" s="585"/>
      <c r="CE32" s="585"/>
      <c r="CF32" s="585"/>
      <c r="CG32" s="585"/>
      <c r="CH32" s="585"/>
      <c r="CI32" s="585"/>
      <c r="CJ32" s="585"/>
      <c r="CK32" s="586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44"/>
      <c r="EH32" s="144"/>
      <c r="EI32" s="144"/>
      <c r="EJ32" s="144"/>
      <c r="EK32" s="144"/>
    </row>
    <row r="33" spans="2:192" ht="5.25" customHeight="1">
      <c r="B33" s="309"/>
      <c r="C33" s="526"/>
      <c r="D33" s="533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34"/>
      <c r="AC33" s="534"/>
      <c r="AD33" s="534"/>
      <c r="AE33" s="534"/>
      <c r="AF33" s="534"/>
      <c r="AG33" s="534"/>
      <c r="AH33" s="583"/>
      <c r="AI33" s="538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40"/>
      <c r="AU33" s="533"/>
      <c r="AV33" s="534"/>
      <c r="AW33" s="534"/>
      <c r="AX33" s="534"/>
      <c r="AY33" s="534"/>
      <c r="AZ33" s="534"/>
      <c r="BA33" s="534"/>
      <c r="BB33" s="534"/>
      <c r="BC33" s="534"/>
      <c r="BD33" s="534"/>
      <c r="BE33" s="534"/>
      <c r="BF33" s="534"/>
      <c r="BG33" s="534"/>
      <c r="BH33" s="534"/>
      <c r="BI33" s="534"/>
      <c r="BJ33" s="534"/>
      <c r="BK33" s="534"/>
      <c r="BL33" s="534"/>
      <c r="BM33" s="534"/>
      <c r="BN33" s="534"/>
      <c r="BO33" s="534"/>
      <c r="BP33" s="534"/>
      <c r="BQ33" s="534"/>
      <c r="BR33" s="534"/>
      <c r="BS33" s="535"/>
      <c r="BT33" s="536"/>
      <c r="BU33" s="536"/>
      <c r="BV33" s="536"/>
      <c r="BW33" s="536"/>
      <c r="BX33" s="536"/>
      <c r="BY33" s="537"/>
      <c r="BZ33" s="538"/>
      <c r="CA33" s="539"/>
      <c r="CB33" s="539"/>
      <c r="CC33" s="539"/>
      <c r="CD33" s="539"/>
      <c r="CE33" s="539"/>
      <c r="CF33" s="539"/>
      <c r="CG33" s="539"/>
      <c r="CH33" s="539"/>
      <c r="CI33" s="539"/>
      <c r="CJ33" s="539"/>
      <c r="CK33" s="540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44"/>
      <c r="EH33" s="144"/>
      <c r="EI33" s="144"/>
      <c r="EJ33" s="144"/>
      <c r="EK33" s="144"/>
    </row>
    <row r="34" spans="2:192" ht="5.25" customHeight="1">
      <c r="B34" s="309"/>
      <c r="C34" s="526"/>
      <c r="D34" s="533"/>
      <c r="E34" s="534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4"/>
      <c r="Y34" s="534"/>
      <c r="Z34" s="534"/>
      <c r="AA34" s="534"/>
      <c r="AB34" s="534"/>
      <c r="AC34" s="534"/>
      <c r="AD34" s="534"/>
      <c r="AE34" s="534"/>
      <c r="AF34" s="534"/>
      <c r="AG34" s="534"/>
      <c r="AH34" s="583"/>
      <c r="AI34" s="538"/>
      <c r="AJ34" s="539"/>
      <c r="AK34" s="539"/>
      <c r="AL34" s="539"/>
      <c r="AM34" s="539"/>
      <c r="AN34" s="539"/>
      <c r="AO34" s="539"/>
      <c r="AP34" s="539"/>
      <c r="AQ34" s="539"/>
      <c r="AR34" s="539"/>
      <c r="AS34" s="539"/>
      <c r="AT34" s="540"/>
      <c r="AU34" s="533"/>
      <c r="AV34" s="534"/>
      <c r="AW34" s="534"/>
      <c r="AX34" s="534"/>
      <c r="AY34" s="534"/>
      <c r="AZ34" s="534"/>
      <c r="BA34" s="534"/>
      <c r="BB34" s="534"/>
      <c r="BC34" s="534"/>
      <c r="BD34" s="534"/>
      <c r="BE34" s="534"/>
      <c r="BF34" s="534"/>
      <c r="BG34" s="534"/>
      <c r="BH34" s="534"/>
      <c r="BI34" s="534"/>
      <c r="BJ34" s="534"/>
      <c r="BK34" s="534"/>
      <c r="BL34" s="534"/>
      <c r="BM34" s="534"/>
      <c r="BN34" s="534"/>
      <c r="BO34" s="534"/>
      <c r="BP34" s="534"/>
      <c r="BQ34" s="534"/>
      <c r="BR34" s="534"/>
      <c r="BS34" s="535"/>
      <c r="BT34" s="536"/>
      <c r="BU34" s="536"/>
      <c r="BV34" s="536"/>
      <c r="BW34" s="536"/>
      <c r="BX34" s="536"/>
      <c r="BY34" s="537"/>
      <c r="BZ34" s="538"/>
      <c r="CA34" s="539"/>
      <c r="CB34" s="539"/>
      <c r="CC34" s="539"/>
      <c r="CD34" s="539"/>
      <c r="CE34" s="539"/>
      <c r="CF34" s="539"/>
      <c r="CG34" s="539"/>
      <c r="CH34" s="539"/>
      <c r="CI34" s="539"/>
      <c r="CJ34" s="539"/>
      <c r="CK34" s="540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44"/>
      <c r="EH34" s="144"/>
      <c r="EI34" s="144"/>
      <c r="EJ34" s="144"/>
      <c r="EK34" s="144"/>
    </row>
    <row r="35" spans="2:192" ht="5.25" customHeight="1">
      <c r="B35" s="309"/>
      <c r="C35" s="526"/>
      <c r="D35" s="533"/>
      <c r="E35" s="534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4"/>
      <c r="Y35" s="534"/>
      <c r="Z35" s="534"/>
      <c r="AA35" s="534"/>
      <c r="AB35" s="534"/>
      <c r="AC35" s="534"/>
      <c r="AD35" s="534"/>
      <c r="AE35" s="534"/>
      <c r="AF35" s="534"/>
      <c r="AG35" s="534"/>
      <c r="AH35" s="583"/>
      <c r="AI35" s="538"/>
      <c r="AJ35" s="539"/>
      <c r="AK35" s="539"/>
      <c r="AL35" s="539"/>
      <c r="AM35" s="539"/>
      <c r="AN35" s="539"/>
      <c r="AO35" s="539"/>
      <c r="AP35" s="539"/>
      <c r="AQ35" s="539"/>
      <c r="AR35" s="539"/>
      <c r="AS35" s="539"/>
      <c r="AT35" s="540"/>
      <c r="AU35" s="533"/>
      <c r="AV35" s="534"/>
      <c r="AW35" s="534"/>
      <c r="AX35" s="534"/>
      <c r="AY35" s="534"/>
      <c r="AZ35" s="534"/>
      <c r="BA35" s="534"/>
      <c r="BB35" s="534"/>
      <c r="BC35" s="534"/>
      <c r="BD35" s="534"/>
      <c r="BE35" s="534"/>
      <c r="BF35" s="534"/>
      <c r="BG35" s="534"/>
      <c r="BH35" s="534"/>
      <c r="BI35" s="534"/>
      <c r="BJ35" s="534"/>
      <c r="BK35" s="534"/>
      <c r="BL35" s="534"/>
      <c r="BM35" s="534"/>
      <c r="BN35" s="534"/>
      <c r="BO35" s="534"/>
      <c r="BP35" s="534"/>
      <c r="BQ35" s="534"/>
      <c r="BR35" s="534"/>
      <c r="BS35" s="535"/>
      <c r="BT35" s="536"/>
      <c r="BU35" s="536"/>
      <c r="BV35" s="536"/>
      <c r="BW35" s="536"/>
      <c r="BX35" s="536"/>
      <c r="BY35" s="537"/>
      <c r="BZ35" s="538"/>
      <c r="CA35" s="539"/>
      <c r="CB35" s="539"/>
      <c r="CC35" s="539"/>
      <c r="CD35" s="539"/>
      <c r="CE35" s="539"/>
      <c r="CF35" s="539"/>
      <c r="CG35" s="539"/>
      <c r="CH35" s="539"/>
      <c r="CI35" s="539"/>
      <c r="CJ35" s="539"/>
      <c r="CK35" s="540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44"/>
      <c r="EH35" s="144"/>
      <c r="EI35" s="144"/>
      <c r="EJ35" s="144"/>
      <c r="EK35" s="144"/>
    </row>
    <row r="36" spans="2:192" ht="5.25" customHeight="1">
      <c r="B36" s="309"/>
      <c r="C36" s="526"/>
      <c r="D36" s="533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4"/>
      <c r="Y36" s="534"/>
      <c r="Z36" s="534"/>
      <c r="AA36" s="534"/>
      <c r="AB36" s="534"/>
      <c r="AC36" s="534"/>
      <c r="AD36" s="534"/>
      <c r="AE36" s="534"/>
      <c r="AF36" s="534"/>
      <c r="AG36" s="534"/>
      <c r="AH36" s="583"/>
      <c r="AI36" s="538"/>
      <c r="AJ36" s="539"/>
      <c r="AK36" s="539"/>
      <c r="AL36" s="539"/>
      <c r="AM36" s="539"/>
      <c r="AN36" s="539"/>
      <c r="AO36" s="539"/>
      <c r="AP36" s="539"/>
      <c r="AQ36" s="539"/>
      <c r="AR36" s="539"/>
      <c r="AS36" s="539"/>
      <c r="AT36" s="540"/>
      <c r="AU36" s="533"/>
      <c r="AV36" s="534"/>
      <c r="AW36" s="534"/>
      <c r="AX36" s="534"/>
      <c r="AY36" s="534"/>
      <c r="AZ36" s="534"/>
      <c r="BA36" s="534"/>
      <c r="BB36" s="534"/>
      <c r="BC36" s="534"/>
      <c r="BD36" s="534"/>
      <c r="BE36" s="534"/>
      <c r="BF36" s="534"/>
      <c r="BG36" s="534"/>
      <c r="BH36" s="534"/>
      <c r="BI36" s="534"/>
      <c r="BJ36" s="534"/>
      <c r="BK36" s="534"/>
      <c r="BL36" s="534"/>
      <c r="BM36" s="534"/>
      <c r="BN36" s="534"/>
      <c r="BO36" s="534"/>
      <c r="BP36" s="534"/>
      <c r="BQ36" s="534"/>
      <c r="BR36" s="534"/>
      <c r="BS36" s="535"/>
      <c r="BT36" s="536"/>
      <c r="BU36" s="536"/>
      <c r="BV36" s="536"/>
      <c r="BW36" s="536"/>
      <c r="BX36" s="536"/>
      <c r="BY36" s="537"/>
      <c r="BZ36" s="538"/>
      <c r="CA36" s="539"/>
      <c r="CB36" s="539"/>
      <c r="CC36" s="539"/>
      <c r="CD36" s="539"/>
      <c r="CE36" s="539"/>
      <c r="CF36" s="539"/>
      <c r="CG36" s="539"/>
      <c r="CH36" s="539"/>
      <c r="CI36" s="539"/>
      <c r="CJ36" s="539"/>
      <c r="CK36" s="540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44"/>
      <c r="EH36" s="144"/>
      <c r="EI36" s="144"/>
      <c r="EJ36" s="144"/>
      <c r="EK36" s="144"/>
    </row>
    <row r="37" spans="2:192" ht="5.25" customHeight="1">
      <c r="B37" s="309"/>
      <c r="C37" s="526"/>
      <c r="D37" s="533" t="s">
        <v>40</v>
      </c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4"/>
      <c r="AG37" s="534"/>
      <c r="AH37" s="583"/>
      <c r="AI37" s="538" t="e">
        <f ca="1">集計【幼稚園】!K4</f>
        <v>#N/A</v>
      </c>
      <c r="AJ37" s="539"/>
      <c r="AK37" s="539"/>
      <c r="AL37" s="539"/>
      <c r="AM37" s="539"/>
      <c r="AN37" s="539"/>
      <c r="AO37" s="539"/>
      <c r="AP37" s="539"/>
      <c r="AQ37" s="539"/>
      <c r="AR37" s="539"/>
      <c r="AS37" s="539"/>
      <c r="AT37" s="540"/>
      <c r="AU37" s="533" t="s">
        <v>82</v>
      </c>
      <c r="AV37" s="534"/>
      <c r="AW37" s="534"/>
      <c r="AX37" s="534"/>
      <c r="AY37" s="534"/>
      <c r="AZ37" s="534"/>
      <c r="BA37" s="534"/>
      <c r="BB37" s="534"/>
      <c r="BC37" s="534"/>
      <c r="BD37" s="534"/>
      <c r="BE37" s="534"/>
      <c r="BF37" s="534"/>
      <c r="BG37" s="534"/>
      <c r="BH37" s="534"/>
      <c r="BI37" s="534"/>
      <c r="BJ37" s="534"/>
      <c r="BK37" s="534"/>
      <c r="BL37" s="534"/>
      <c r="BM37" s="534"/>
      <c r="BN37" s="534"/>
      <c r="BO37" s="534"/>
      <c r="BP37" s="534"/>
      <c r="BQ37" s="534"/>
      <c r="BR37" s="534"/>
      <c r="BS37" s="587" t="str">
        <f>施設情報!C34&amp;""</f>
        <v/>
      </c>
      <c r="BT37" s="588"/>
      <c r="BU37" s="588"/>
      <c r="BV37" s="588"/>
      <c r="BW37" s="588"/>
      <c r="BX37" s="588"/>
      <c r="BY37" s="589"/>
      <c r="BZ37" s="538">
        <f ca="1">集計【幼稚園】!K17</f>
        <v>0</v>
      </c>
      <c r="CA37" s="539"/>
      <c r="CB37" s="539"/>
      <c r="CC37" s="539"/>
      <c r="CD37" s="539"/>
      <c r="CE37" s="539"/>
      <c r="CF37" s="539"/>
      <c r="CG37" s="539"/>
      <c r="CH37" s="539"/>
      <c r="CI37" s="539"/>
      <c r="CJ37" s="539"/>
      <c r="CK37" s="540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</row>
    <row r="38" spans="2:192" ht="5.25" customHeight="1">
      <c r="B38" s="309"/>
      <c r="C38" s="526"/>
      <c r="D38" s="533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34"/>
      <c r="AC38" s="534"/>
      <c r="AD38" s="534"/>
      <c r="AE38" s="534"/>
      <c r="AF38" s="534"/>
      <c r="AG38" s="534"/>
      <c r="AH38" s="583"/>
      <c r="AI38" s="538"/>
      <c r="AJ38" s="539"/>
      <c r="AK38" s="539"/>
      <c r="AL38" s="539"/>
      <c r="AM38" s="539"/>
      <c r="AN38" s="539"/>
      <c r="AO38" s="539"/>
      <c r="AP38" s="539"/>
      <c r="AQ38" s="539"/>
      <c r="AR38" s="539"/>
      <c r="AS38" s="539"/>
      <c r="AT38" s="540"/>
      <c r="AU38" s="533"/>
      <c r="AV38" s="534"/>
      <c r="AW38" s="534"/>
      <c r="AX38" s="534"/>
      <c r="AY38" s="534"/>
      <c r="AZ38" s="534"/>
      <c r="BA38" s="534"/>
      <c r="BB38" s="534"/>
      <c r="BC38" s="534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87"/>
      <c r="BT38" s="588"/>
      <c r="BU38" s="588"/>
      <c r="BV38" s="588"/>
      <c r="BW38" s="588"/>
      <c r="BX38" s="588"/>
      <c r="BY38" s="589"/>
      <c r="BZ38" s="538"/>
      <c r="CA38" s="539"/>
      <c r="CB38" s="539"/>
      <c r="CC38" s="539"/>
      <c r="CD38" s="539"/>
      <c r="CE38" s="539"/>
      <c r="CF38" s="539"/>
      <c r="CG38" s="539"/>
      <c r="CH38" s="539"/>
      <c r="CI38" s="539"/>
      <c r="CJ38" s="539"/>
      <c r="CK38" s="540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</row>
    <row r="39" spans="2:192" ht="5.25" customHeight="1">
      <c r="B39" s="309"/>
      <c r="C39" s="526"/>
      <c r="D39" s="533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583"/>
      <c r="AI39" s="538"/>
      <c r="AJ39" s="539"/>
      <c r="AK39" s="539"/>
      <c r="AL39" s="539"/>
      <c r="AM39" s="539"/>
      <c r="AN39" s="539"/>
      <c r="AO39" s="539"/>
      <c r="AP39" s="539"/>
      <c r="AQ39" s="539"/>
      <c r="AR39" s="539"/>
      <c r="AS39" s="539"/>
      <c r="AT39" s="540"/>
      <c r="AU39" s="533"/>
      <c r="AV39" s="534"/>
      <c r="AW39" s="534"/>
      <c r="AX39" s="534"/>
      <c r="AY39" s="534"/>
      <c r="AZ39" s="534"/>
      <c r="BA39" s="534"/>
      <c r="BB39" s="534"/>
      <c r="BC39" s="534"/>
      <c r="BD39" s="534"/>
      <c r="BE39" s="534"/>
      <c r="BF39" s="534"/>
      <c r="BG39" s="534"/>
      <c r="BH39" s="534"/>
      <c r="BI39" s="534"/>
      <c r="BJ39" s="534"/>
      <c r="BK39" s="534"/>
      <c r="BL39" s="534"/>
      <c r="BM39" s="534"/>
      <c r="BN39" s="534"/>
      <c r="BO39" s="534"/>
      <c r="BP39" s="534"/>
      <c r="BQ39" s="534"/>
      <c r="BR39" s="534"/>
      <c r="BS39" s="587"/>
      <c r="BT39" s="588"/>
      <c r="BU39" s="588"/>
      <c r="BV39" s="588"/>
      <c r="BW39" s="588"/>
      <c r="BX39" s="588"/>
      <c r="BY39" s="589"/>
      <c r="BZ39" s="538"/>
      <c r="CA39" s="539"/>
      <c r="CB39" s="539"/>
      <c r="CC39" s="539"/>
      <c r="CD39" s="539"/>
      <c r="CE39" s="539"/>
      <c r="CF39" s="539"/>
      <c r="CG39" s="539"/>
      <c r="CH39" s="539"/>
      <c r="CI39" s="539"/>
      <c r="CJ39" s="539"/>
      <c r="CK39" s="540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</row>
    <row r="40" spans="2:192" ht="5.25" customHeight="1">
      <c r="B40" s="309"/>
      <c r="C40" s="526"/>
      <c r="D40" s="533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4"/>
      <c r="AH40" s="583"/>
      <c r="AI40" s="538"/>
      <c r="AJ40" s="539"/>
      <c r="AK40" s="539"/>
      <c r="AL40" s="539"/>
      <c r="AM40" s="539"/>
      <c r="AN40" s="539"/>
      <c r="AO40" s="539"/>
      <c r="AP40" s="539"/>
      <c r="AQ40" s="539"/>
      <c r="AR40" s="539"/>
      <c r="AS40" s="539"/>
      <c r="AT40" s="540"/>
      <c r="AU40" s="533"/>
      <c r="AV40" s="534"/>
      <c r="AW40" s="534"/>
      <c r="AX40" s="534"/>
      <c r="AY40" s="534"/>
      <c r="AZ40" s="534"/>
      <c r="BA40" s="534"/>
      <c r="BB40" s="534"/>
      <c r="BC40" s="534"/>
      <c r="BD40" s="534"/>
      <c r="BE40" s="534"/>
      <c r="BF40" s="534"/>
      <c r="BG40" s="534"/>
      <c r="BH40" s="534"/>
      <c r="BI40" s="534"/>
      <c r="BJ40" s="534"/>
      <c r="BK40" s="534"/>
      <c r="BL40" s="534"/>
      <c r="BM40" s="534"/>
      <c r="BN40" s="534"/>
      <c r="BO40" s="534"/>
      <c r="BP40" s="534"/>
      <c r="BQ40" s="534"/>
      <c r="BR40" s="534"/>
      <c r="BS40" s="587"/>
      <c r="BT40" s="588"/>
      <c r="BU40" s="588"/>
      <c r="BV40" s="588"/>
      <c r="BW40" s="588"/>
      <c r="BX40" s="588"/>
      <c r="BY40" s="589"/>
      <c r="BZ40" s="538"/>
      <c r="CA40" s="539"/>
      <c r="CB40" s="539"/>
      <c r="CC40" s="539"/>
      <c r="CD40" s="539"/>
      <c r="CE40" s="539"/>
      <c r="CF40" s="539"/>
      <c r="CG40" s="539"/>
      <c r="CH40" s="539"/>
      <c r="CI40" s="539"/>
      <c r="CJ40" s="539"/>
      <c r="CK40" s="540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</row>
    <row r="41" spans="2:192" ht="5.25" customHeight="1">
      <c r="B41" s="309"/>
      <c r="C41" s="526"/>
      <c r="D41" s="533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534"/>
      <c r="AA41" s="534"/>
      <c r="AB41" s="534"/>
      <c r="AC41" s="534"/>
      <c r="AD41" s="534"/>
      <c r="AE41" s="534"/>
      <c r="AF41" s="534"/>
      <c r="AG41" s="534"/>
      <c r="AH41" s="583"/>
      <c r="AI41" s="538"/>
      <c r="AJ41" s="539"/>
      <c r="AK41" s="539"/>
      <c r="AL41" s="539"/>
      <c r="AM41" s="539"/>
      <c r="AN41" s="539"/>
      <c r="AO41" s="539"/>
      <c r="AP41" s="539"/>
      <c r="AQ41" s="539"/>
      <c r="AR41" s="539"/>
      <c r="AS41" s="539"/>
      <c r="AT41" s="540"/>
      <c r="AU41" s="533"/>
      <c r="AV41" s="534"/>
      <c r="AW41" s="534"/>
      <c r="AX41" s="534"/>
      <c r="AY41" s="534"/>
      <c r="AZ41" s="534"/>
      <c r="BA41" s="534"/>
      <c r="BB41" s="534"/>
      <c r="BC41" s="534"/>
      <c r="BD41" s="534"/>
      <c r="BE41" s="534"/>
      <c r="BF41" s="534"/>
      <c r="BG41" s="534"/>
      <c r="BH41" s="534"/>
      <c r="BI41" s="534"/>
      <c r="BJ41" s="534"/>
      <c r="BK41" s="534"/>
      <c r="BL41" s="534"/>
      <c r="BM41" s="534"/>
      <c r="BN41" s="534"/>
      <c r="BO41" s="534"/>
      <c r="BP41" s="534"/>
      <c r="BQ41" s="534"/>
      <c r="BR41" s="534"/>
      <c r="BS41" s="587"/>
      <c r="BT41" s="588"/>
      <c r="BU41" s="588"/>
      <c r="BV41" s="588"/>
      <c r="BW41" s="588"/>
      <c r="BX41" s="588"/>
      <c r="BY41" s="589"/>
      <c r="BZ41" s="538"/>
      <c r="CA41" s="539"/>
      <c r="CB41" s="539"/>
      <c r="CC41" s="539"/>
      <c r="CD41" s="539"/>
      <c r="CE41" s="539"/>
      <c r="CF41" s="539"/>
      <c r="CG41" s="539"/>
      <c r="CH41" s="539"/>
      <c r="CI41" s="539"/>
      <c r="CJ41" s="539"/>
      <c r="CK41" s="540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</row>
    <row r="42" spans="2:192" ht="5.25" customHeight="1">
      <c r="B42" s="309"/>
      <c r="C42" s="526"/>
      <c r="D42" s="533" t="s">
        <v>233</v>
      </c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4"/>
      <c r="Y42" s="534"/>
      <c r="Z42" s="534"/>
      <c r="AA42" s="534"/>
      <c r="AB42" s="535" t="str">
        <f>施設情報!C21&amp;""</f>
        <v/>
      </c>
      <c r="AC42" s="536"/>
      <c r="AD42" s="536"/>
      <c r="AE42" s="536"/>
      <c r="AF42" s="536"/>
      <c r="AG42" s="536"/>
      <c r="AH42" s="537"/>
      <c r="AI42" s="538">
        <f ca="1">集計【幼稚園】!K5</f>
        <v>0</v>
      </c>
      <c r="AJ42" s="539"/>
      <c r="AK42" s="539"/>
      <c r="AL42" s="539"/>
      <c r="AM42" s="539"/>
      <c r="AN42" s="539"/>
      <c r="AO42" s="539"/>
      <c r="AP42" s="539"/>
      <c r="AQ42" s="539"/>
      <c r="AR42" s="539"/>
      <c r="AS42" s="539"/>
      <c r="AT42" s="540"/>
      <c r="AU42" s="533" t="s">
        <v>111</v>
      </c>
      <c r="AV42" s="534"/>
      <c r="AW42" s="534"/>
      <c r="AX42" s="534"/>
      <c r="AY42" s="534"/>
      <c r="AZ42" s="534"/>
      <c r="BA42" s="534"/>
      <c r="BB42" s="534"/>
      <c r="BC42" s="534"/>
      <c r="BD42" s="534"/>
      <c r="BE42" s="534"/>
      <c r="BF42" s="534"/>
      <c r="BG42" s="534"/>
      <c r="BH42" s="534"/>
      <c r="BI42" s="534"/>
      <c r="BJ42" s="534"/>
      <c r="BK42" s="534"/>
      <c r="BL42" s="534"/>
      <c r="BM42" s="534"/>
      <c r="BN42" s="534"/>
      <c r="BO42" s="534"/>
      <c r="BP42" s="534"/>
      <c r="BQ42" s="534"/>
      <c r="BR42" s="534"/>
      <c r="BS42" s="535" t="str">
        <f>施設情報!C35&amp;""</f>
        <v/>
      </c>
      <c r="BT42" s="536"/>
      <c r="BU42" s="536"/>
      <c r="BV42" s="536"/>
      <c r="BW42" s="536"/>
      <c r="BX42" s="536"/>
      <c r="BY42" s="537"/>
      <c r="BZ42" s="538" t="e">
        <f ca="1">集計【幼稚園】!K18</f>
        <v>#DIV/0!</v>
      </c>
      <c r="CA42" s="539"/>
      <c r="CB42" s="539"/>
      <c r="CC42" s="539"/>
      <c r="CD42" s="539"/>
      <c r="CE42" s="539"/>
      <c r="CF42" s="539"/>
      <c r="CG42" s="539"/>
      <c r="CH42" s="539"/>
      <c r="CI42" s="539"/>
      <c r="CJ42" s="539"/>
      <c r="CK42" s="540"/>
      <c r="CL42" s="161"/>
      <c r="CM42" s="161"/>
      <c r="CN42" s="161"/>
      <c r="CO42" s="161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63"/>
      <c r="DO42" s="163"/>
      <c r="DP42" s="163"/>
      <c r="DQ42" s="163"/>
      <c r="DR42" s="163"/>
      <c r="DS42" s="163"/>
      <c r="DT42" s="163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O42" s="161"/>
      <c r="EP42" s="161"/>
      <c r="EQ42" s="161"/>
      <c r="ER42" s="161"/>
      <c r="ES42" s="161"/>
      <c r="ET42" s="161"/>
      <c r="EU42" s="161"/>
      <c r="EV42" s="161"/>
      <c r="EW42" s="161"/>
      <c r="EX42" s="161"/>
      <c r="EY42" s="161"/>
      <c r="EZ42" s="161"/>
      <c r="FA42" s="161"/>
      <c r="FB42" s="161"/>
      <c r="FC42" s="161"/>
      <c r="FD42" s="161"/>
      <c r="FE42" s="161"/>
      <c r="FF42" s="161"/>
      <c r="FG42" s="161"/>
      <c r="FH42" s="161"/>
      <c r="FI42" s="161"/>
      <c r="FJ42" s="161"/>
      <c r="FK42" s="161"/>
      <c r="FL42" s="161"/>
      <c r="FM42" s="161"/>
      <c r="FN42" s="161"/>
      <c r="FO42" s="161"/>
      <c r="FP42" s="161"/>
      <c r="FQ42" s="161"/>
      <c r="FR42" s="161"/>
      <c r="FS42" s="161"/>
      <c r="FT42" s="161"/>
      <c r="FU42" s="161"/>
      <c r="FV42" s="161"/>
      <c r="FW42" s="161"/>
      <c r="FX42" s="161"/>
      <c r="FY42" s="161"/>
      <c r="FZ42" s="161"/>
      <c r="GA42" s="161"/>
      <c r="GB42" s="161"/>
      <c r="GC42" s="161"/>
      <c r="GD42" s="161"/>
      <c r="GE42" s="161"/>
      <c r="GF42" s="161"/>
      <c r="GG42" s="161"/>
      <c r="GH42" s="161"/>
      <c r="GI42" s="161"/>
      <c r="GJ42" s="161"/>
    </row>
    <row r="43" spans="2:192" ht="5.25" customHeight="1">
      <c r="B43" s="309"/>
      <c r="C43" s="526"/>
      <c r="D43" s="533"/>
      <c r="E43" s="534"/>
      <c r="F43" s="534"/>
      <c r="G43" s="534"/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  <c r="S43" s="534"/>
      <c r="T43" s="534"/>
      <c r="U43" s="534"/>
      <c r="V43" s="534"/>
      <c r="W43" s="534"/>
      <c r="X43" s="534"/>
      <c r="Y43" s="534"/>
      <c r="Z43" s="534"/>
      <c r="AA43" s="534"/>
      <c r="AB43" s="535"/>
      <c r="AC43" s="536"/>
      <c r="AD43" s="536"/>
      <c r="AE43" s="536"/>
      <c r="AF43" s="536"/>
      <c r="AG43" s="536"/>
      <c r="AH43" s="537"/>
      <c r="AI43" s="538"/>
      <c r="AJ43" s="539"/>
      <c r="AK43" s="539"/>
      <c r="AL43" s="539"/>
      <c r="AM43" s="539"/>
      <c r="AN43" s="539"/>
      <c r="AO43" s="539"/>
      <c r="AP43" s="539"/>
      <c r="AQ43" s="539"/>
      <c r="AR43" s="539"/>
      <c r="AS43" s="539"/>
      <c r="AT43" s="540"/>
      <c r="AU43" s="533"/>
      <c r="AV43" s="534"/>
      <c r="AW43" s="534"/>
      <c r="AX43" s="534"/>
      <c r="AY43" s="534"/>
      <c r="AZ43" s="534"/>
      <c r="BA43" s="534"/>
      <c r="BB43" s="534"/>
      <c r="BC43" s="534"/>
      <c r="BD43" s="534"/>
      <c r="BE43" s="534"/>
      <c r="BF43" s="534"/>
      <c r="BG43" s="534"/>
      <c r="BH43" s="534"/>
      <c r="BI43" s="534"/>
      <c r="BJ43" s="534"/>
      <c r="BK43" s="534"/>
      <c r="BL43" s="534"/>
      <c r="BM43" s="534"/>
      <c r="BN43" s="534"/>
      <c r="BO43" s="534"/>
      <c r="BP43" s="534"/>
      <c r="BQ43" s="534"/>
      <c r="BR43" s="534"/>
      <c r="BS43" s="535"/>
      <c r="BT43" s="536"/>
      <c r="BU43" s="536"/>
      <c r="BV43" s="536"/>
      <c r="BW43" s="536"/>
      <c r="BX43" s="536"/>
      <c r="BY43" s="537"/>
      <c r="BZ43" s="538"/>
      <c r="CA43" s="539"/>
      <c r="CB43" s="539"/>
      <c r="CC43" s="539"/>
      <c r="CD43" s="539"/>
      <c r="CE43" s="539"/>
      <c r="CF43" s="539"/>
      <c r="CG43" s="539"/>
      <c r="CH43" s="539"/>
      <c r="CI43" s="539"/>
      <c r="CJ43" s="539"/>
      <c r="CK43" s="540"/>
      <c r="CL43" s="161"/>
      <c r="CM43" s="161"/>
      <c r="CN43" s="161"/>
      <c r="CO43" s="161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63"/>
      <c r="DO43" s="163"/>
      <c r="DP43" s="163"/>
      <c r="DQ43" s="163"/>
      <c r="DR43" s="163"/>
      <c r="DS43" s="163"/>
      <c r="DT43" s="163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O43" s="161"/>
      <c r="EP43" s="161"/>
      <c r="EQ43" s="161"/>
      <c r="ER43" s="161"/>
      <c r="ES43" s="161"/>
      <c r="ET43" s="161"/>
      <c r="EU43" s="161"/>
      <c r="EV43" s="161"/>
      <c r="EW43" s="161"/>
      <c r="EX43" s="161"/>
      <c r="EY43" s="161"/>
      <c r="EZ43" s="161"/>
      <c r="FA43" s="161"/>
      <c r="FB43" s="161"/>
      <c r="FC43" s="161"/>
      <c r="FD43" s="161"/>
      <c r="FE43" s="161"/>
      <c r="FF43" s="161"/>
      <c r="FG43" s="161"/>
      <c r="FH43" s="161"/>
      <c r="FI43" s="161"/>
      <c r="FJ43" s="161"/>
      <c r="FK43" s="161"/>
      <c r="FL43" s="161"/>
      <c r="FM43" s="161"/>
      <c r="FN43" s="161"/>
      <c r="FO43" s="161"/>
      <c r="FP43" s="161"/>
      <c r="FQ43" s="161"/>
      <c r="FR43" s="161"/>
      <c r="FS43" s="161"/>
      <c r="FT43" s="161"/>
      <c r="FU43" s="161"/>
      <c r="FV43" s="161"/>
      <c r="FW43" s="161"/>
      <c r="FX43" s="161"/>
      <c r="FY43" s="161"/>
      <c r="FZ43" s="161"/>
      <c r="GA43" s="161"/>
      <c r="GB43" s="161"/>
      <c r="GC43" s="161"/>
      <c r="GD43" s="161"/>
      <c r="GE43" s="161"/>
      <c r="GF43" s="161"/>
      <c r="GG43" s="161"/>
      <c r="GH43" s="161"/>
      <c r="GI43" s="161"/>
      <c r="GJ43" s="161"/>
    </row>
    <row r="44" spans="2:192" ht="5.25" customHeight="1">
      <c r="B44" s="309"/>
      <c r="C44" s="526"/>
      <c r="D44" s="533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5"/>
      <c r="AC44" s="536"/>
      <c r="AD44" s="536"/>
      <c r="AE44" s="536"/>
      <c r="AF44" s="536"/>
      <c r="AG44" s="536"/>
      <c r="AH44" s="537"/>
      <c r="AI44" s="538"/>
      <c r="AJ44" s="539"/>
      <c r="AK44" s="539"/>
      <c r="AL44" s="539"/>
      <c r="AM44" s="539"/>
      <c r="AN44" s="539"/>
      <c r="AO44" s="539"/>
      <c r="AP44" s="539"/>
      <c r="AQ44" s="539"/>
      <c r="AR44" s="539"/>
      <c r="AS44" s="539"/>
      <c r="AT44" s="540"/>
      <c r="AU44" s="533"/>
      <c r="AV44" s="534"/>
      <c r="AW44" s="534"/>
      <c r="AX44" s="534"/>
      <c r="AY44" s="534"/>
      <c r="AZ44" s="534"/>
      <c r="BA44" s="534"/>
      <c r="BB44" s="534"/>
      <c r="BC44" s="534"/>
      <c r="BD44" s="534"/>
      <c r="BE44" s="534"/>
      <c r="BF44" s="534"/>
      <c r="BG44" s="534"/>
      <c r="BH44" s="534"/>
      <c r="BI44" s="534"/>
      <c r="BJ44" s="534"/>
      <c r="BK44" s="534"/>
      <c r="BL44" s="534"/>
      <c r="BM44" s="534"/>
      <c r="BN44" s="534"/>
      <c r="BO44" s="534"/>
      <c r="BP44" s="534"/>
      <c r="BQ44" s="534"/>
      <c r="BR44" s="534"/>
      <c r="BS44" s="535"/>
      <c r="BT44" s="536"/>
      <c r="BU44" s="536"/>
      <c r="BV44" s="536"/>
      <c r="BW44" s="536"/>
      <c r="BX44" s="536"/>
      <c r="BY44" s="537"/>
      <c r="BZ44" s="538"/>
      <c r="CA44" s="539"/>
      <c r="CB44" s="539"/>
      <c r="CC44" s="539"/>
      <c r="CD44" s="539"/>
      <c r="CE44" s="539"/>
      <c r="CF44" s="539"/>
      <c r="CG44" s="539"/>
      <c r="CH44" s="539"/>
      <c r="CI44" s="539"/>
      <c r="CJ44" s="539"/>
      <c r="CK44" s="540"/>
      <c r="CL44" s="161"/>
      <c r="CM44" s="161"/>
      <c r="CN44" s="161"/>
      <c r="CO44" s="161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63"/>
      <c r="DO44" s="163"/>
      <c r="DP44" s="163"/>
      <c r="DQ44" s="163"/>
      <c r="DR44" s="163"/>
      <c r="DS44" s="163"/>
      <c r="DT44" s="163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O44" s="161"/>
      <c r="EP44" s="161"/>
      <c r="EQ44" s="161"/>
      <c r="ER44" s="161"/>
      <c r="ES44" s="161"/>
      <c r="ET44" s="161"/>
      <c r="EU44" s="161"/>
      <c r="EV44" s="161"/>
      <c r="EW44" s="161"/>
      <c r="EX44" s="161"/>
      <c r="EY44" s="161"/>
      <c r="EZ44" s="161"/>
      <c r="FA44" s="161"/>
      <c r="FB44" s="161"/>
      <c r="FC44" s="161"/>
      <c r="FD44" s="161"/>
      <c r="FE44" s="161"/>
      <c r="FF44" s="161"/>
      <c r="FG44" s="161"/>
      <c r="FH44" s="161"/>
      <c r="FI44" s="161"/>
      <c r="FJ44" s="161"/>
      <c r="FK44" s="161"/>
      <c r="FL44" s="161"/>
      <c r="FM44" s="161"/>
      <c r="FN44" s="161"/>
      <c r="FO44" s="161"/>
      <c r="FP44" s="161"/>
      <c r="FQ44" s="161"/>
      <c r="FR44" s="161"/>
      <c r="FS44" s="161"/>
      <c r="FT44" s="161"/>
      <c r="FU44" s="161"/>
      <c r="FV44" s="161"/>
      <c r="FW44" s="161"/>
      <c r="FX44" s="161"/>
      <c r="FY44" s="161"/>
      <c r="FZ44" s="161"/>
      <c r="GA44" s="161"/>
      <c r="GB44" s="161"/>
      <c r="GC44" s="161"/>
      <c r="GD44" s="161"/>
      <c r="GE44" s="161"/>
      <c r="GF44" s="161"/>
      <c r="GG44" s="161"/>
      <c r="GH44" s="161"/>
      <c r="GI44" s="161"/>
      <c r="GJ44" s="161"/>
    </row>
    <row r="45" spans="2:192" ht="5.25" customHeight="1">
      <c r="B45" s="309"/>
      <c r="C45" s="526"/>
      <c r="D45" s="533"/>
      <c r="E45" s="534"/>
      <c r="F45" s="534"/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4"/>
      <c r="Y45" s="534"/>
      <c r="Z45" s="534"/>
      <c r="AA45" s="534"/>
      <c r="AB45" s="535"/>
      <c r="AC45" s="536"/>
      <c r="AD45" s="536"/>
      <c r="AE45" s="536"/>
      <c r="AF45" s="536"/>
      <c r="AG45" s="536"/>
      <c r="AH45" s="537"/>
      <c r="AI45" s="538"/>
      <c r="AJ45" s="539"/>
      <c r="AK45" s="539"/>
      <c r="AL45" s="539"/>
      <c r="AM45" s="539"/>
      <c r="AN45" s="539"/>
      <c r="AO45" s="539"/>
      <c r="AP45" s="539"/>
      <c r="AQ45" s="539"/>
      <c r="AR45" s="539"/>
      <c r="AS45" s="539"/>
      <c r="AT45" s="540"/>
      <c r="AU45" s="533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5"/>
      <c r="BT45" s="536"/>
      <c r="BU45" s="536"/>
      <c r="BV45" s="536"/>
      <c r="BW45" s="536"/>
      <c r="BX45" s="536"/>
      <c r="BY45" s="537"/>
      <c r="BZ45" s="538"/>
      <c r="CA45" s="539"/>
      <c r="CB45" s="539"/>
      <c r="CC45" s="539"/>
      <c r="CD45" s="539"/>
      <c r="CE45" s="539"/>
      <c r="CF45" s="539"/>
      <c r="CG45" s="539"/>
      <c r="CH45" s="539"/>
      <c r="CI45" s="539"/>
      <c r="CJ45" s="539"/>
      <c r="CK45" s="540"/>
      <c r="CL45" s="161"/>
      <c r="CM45" s="161"/>
      <c r="CN45" s="161"/>
      <c r="CO45" s="161"/>
      <c r="CP45" s="149"/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149"/>
      <c r="DI45" s="149"/>
      <c r="DJ45" s="149"/>
      <c r="DK45" s="149"/>
      <c r="DL45" s="149"/>
      <c r="DM45" s="149"/>
      <c r="DN45" s="163"/>
      <c r="DO45" s="163"/>
      <c r="DP45" s="163"/>
      <c r="DQ45" s="163"/>
      <c r="DR45" s="163"/>
      <c r="DS45" s="163"/>
      <c r="DT45" s="163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O45" s="161"/>
      <c r="EP45" s="161"/>
      <c r="EQ45" s="161"/>
      <c r="ER45" s="161"/>
      <c r="ES45" s="161"/>
      <c r="ET45" s="161"/>
      <c r="EU45" s="161"/>
      <c r="EV45" s="161"/>
      <c r="EW45" s="161"/>
      <c r="EX45" s="161"/>
      <c r="EY45" s="161"/>
      <c r="EZ45" s="161"/>
      <c r="FA45" s="161"/>
      <c r="FB45" s="161"/>
      <c r="FC45" s="161"/>
      <c r="FD45" s="161"/>
      <c r="FE45" s="161"/>
      <c r="FF45" s="161"/>
      <c r="FG45" s="161"/>
      <c r="FH45" s="161"/>
      <c r="FI45" s="161"/>
      <c r="FJ45" s="161"/>
      <c r="FK45" s="161"/>
      <c r="FL45" s="161"/>
      <c r="FM45" s="161"/>
      <c r="FN45" s="161"/>
      <c r="FO45" s="161"/>
      <c r="FP45" s="161"/>
      <c r="FQ45" s="161"/>
      <c r="FR45" s="161"/>
      <c r="FS45" s="161"/>
      <c r="FT45" s="161"/>
      <c r="FU45" s="161"/>
      <c r="FV45" s="161"/>
      <c r="FW45" s="161"/>
      <c r="FX45" s="161"/>
      <c r="FY45" s="161"/>
      <c r="FZ45" s="161"/>
      <c r="GA45" s="161"/>
      <c r="GB45" s="161"/>
      <c r="GC45" s="161"/>
      <c r="GD45" s="161"/>
      <c r="GE45" s="161"/>
      <c r="GF45" s="161"/>
      <c r="GG45" s="161"/>
      <c r="GH45" s="161"/>
      <c r="GI45" s="161"/>
      <c r="GJ45" s="161"/>
    </row>
    <row r="46" spans="2:192" ht="5.25" customHeight="1">
      <c r="B46" s="309"/>
      <c r="C46" s="526"/>
      <c r="D46" s="533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A46" s="534"/>
      <c r="AB46" s="535"/>
      <c r="AC46" s="536"/>
      <c r="AD46" s="536"/>
      <c r="AE46" s="536"/>
      <c r="AF46" s="536"/>
      <c r="AG46" s="536"/>
      <c r="AH46" s="537"/>
      <c r="AI46" s="538"/>
      <c r="AJ46" s="539"/>
      <c r="AK46" s="539"/>
      <c r="AL46" s="539"/>
      <c r="AM46" s="539"/>
      <c r="AN46" s="539"/>
      <c r="AO46" s="539"/>
      <c r="AP46" s="539"/>
      <c r="AQ46" s="539"/>
      <c r="AR46" s="539"/>
      <c r="AS46" s="539"/>
      <c r="AT46" s="540"/>
      <c r="AU46" s="533"/>
      <c r="AV46" s="534"/>
      <c r="AW46" s="534"/>
      <c r="AX46" s="534"/>
      <c r="AY46" s="534"/>
      <c r="AZ46" s="534"/>
      <c r="BA46" s="534"/>
      <c r="BB46" s="534"/>
      <c r="BC46" s="534"/>
      <c r="BD46" s="534"/>
      <c r="BE46" s="534"/>
      <c r="BF46" s="534"/>
      <c r="BG46" s="534"/>
      <c r="BH46" s="534"/>
      <c r="BI46" s="534"/>
      <c r="BJ46" s="534"/>
      <c r="BK46" s="534"/>
      <c r="BL46" s="534"/>
      <c r="BM46" s="534"/>
      <c r="BN46" s="534"/>
      <c r="BO46" s="534"/>
      <c r="BP46" s="534"/>
      <c r="BQ46" s="534"/>
      <c r="BR46" s="534"/>
      <c r="BS46" s="535"/>
      <c r="BT46" s="536"/>
      <c r="BU46" s="536"/>
      <c r="BV46" s="536"/>
      <c r="BW46" s="536"/>
      <c r="BX46" s="536"/>
      <c r="BY46" s="537"/>
      <c r="BZ46" s="538"/>
      <c r="CA46" s="539"/>
      <c r="CB46" s="539"/>
      <c r="CC46" s="539"/>
      <c r="CD46" s="539"/>
      <c r="CE46" s="539"/>
      <c r="CF46" s="539"/>
      <c r="CG46" s="539"/>
      <c r="CH46" s="539"/>
      <c r="CI46" s="539"/>
      <c r="CJ46" s="539"/>
      <c r="CK46" s="540"/>
      <c r="CL46" s="161"/>
      <c r="CM46" s="161"/>
      <c r="CN46" s="161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63"/>
      <c r="DO46" s="163"/>
      <c r="DP46" s="163"/>
      <c r="DQ46" s="163"/>
      <c r="DR46" s="163"/>
      <c r="DS46" s="163"/>
      <c r="DT46" s="163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R46" s="161"/>
      <c r="ES46" s="161"/>
      <c r="ET46" s="161"/>
      <c r="EU46" s="161"/>
      <c r="EV46" s="161"/>
      <c r="EW46" s="161"/>
      <c r="EX46" s="161"/>
      <c r="EY46" s="161"/>
      <c r="EZ46" s="161"/>
      <c r="FA46" s="161"/>
      <c r="FB46" s="161"/>
      <c r="FC46" s="161"/>
      <c r="FD46" s="161"/>
      <c r="FE46" s="161"/>
      <c r="FF46" s="161"/>
      <c r="FG46" s="161"/>
      <c r="FH46" s="161"/>
      <c r="FI46" s="161"/>
      <c r="FJ46" s="161"/>
      <c r="FK46" s="161"/>
      <c r="FL46" s="161"/>
      <c r="FM46" s="161"/>
      <c r="FN46" s="161"/>
      <c r="FO46" s="161"/>
      <c r="FP46" s="161"/>
      <c r="FQ46" s="161"/>
      <c r="FR46" s="161"/>
      <c r="FS46" s="161"/>
      <c r="FT46" s="161"/>
      <c r="FU46" s="161"/>
      <c r="FV46" s="161"/>
      <c r="FW46" s="161"/>
      <c r="FX46" s="161"/>
      <c r="FY46" s="161"/>
      <c r="FZ46" s="161"/>
      <c r="GA46" s="161"/>
      <c r="GB46" s="161"/>
      <c r="GC46" s="161"/>
      <c r="GD46" s="161"/>
      <c r="GE46" s="161"/>
      <c r="GF46" s="161"/>
      <c r="GG46" s="161"/>
      <c r="GH46" s="161"/>
      <c r="GI46" s="161"/>
      <c r="GJ46" s="161"/>
    </row>
    <row r="47" spans="2:192" ht="5.25" customHeight="1">
      <c r="B47" s="309"/>
      <c r="C47" s="526"/>
      <c r="D47" s="533" t="s">
        <v>129</v>
      </c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4"/>
      <c r="Y47" s="534"/>
      <c r="Z47" s="534"/>
      <c r="AA47" s="534"/>
      <c r="AB47" s="535" t="str">
        <f>施設情報!C22&amp;""</f>
        <v/>
      </c>
      <c r="AC47" s="536"/>
      <c r="AD47" s="536"/>
      <c r="AE47" s="536"/>
      <c r="AF47" s="536"/>
      <c r="AG47" s="536"/>
      <c r="AH47" s="537"/>
      <c r="AI47" s="538">
        <f ca="1">集計【幼稚園】!K6</f>
        <v>0</v>
      </c>
      <c r="AJ47" s="539"/>
      <c r="AK47" s="539"/>
      <c r="AL47" s="539"/>
      <c r="AM47" s="539"/>
      <c r="AN47" s="539"/>
      <c r="AO47" s="539"/>
      <c r="AP47" s="539"/>
      <c r="AQ47" s="539"/>
      <c r="AR47" s="539"/>
      <c r="AS47" s="539"/>
      <c r="AT47" s="540"/>
      <c r="AU47" s="590" t="s">
        <v>249</v>
      </c>
      <c r="AV47" s="591"/>
      <c r="AW47" s="591"/>
      <c r="AX47" s="591"/>
      <c r="AY47" s="591"/>
      <c r="AZ47" s="591"/>
      <c r="BA47" s="591"/>
      <c r="BB47" s="591"/>
      <c r="BC47" s="591"/>
      <c r="BD47" s="591"/>
      <c r="BE47" s="591"/>
      <c r="BF47" s="591"/>
      <c r="BG47" s="591"/>
      <c r="BH47" s="591"/>
      <c r="BI47" s="591"/>
      <c r="BJ47" s="591"/>
      <c r="BK47" s="591"/>
      <c r="BL47" s="591"/>
      <c r="BM47" s="591"/>
      <c r="BN47" s="591"/>
      <c r="BO47" s="591"/>
      <c r="BP47" s="591"/>
      <c r="BQ47" s="591"/>
      <c r="BR47" s="591"/>
      <c r="BS47" s="535" t="str">
        <f>施設情報!C36&amp;""</f>
        <v/>
      </c>
      <c r="BT47" s="536"/>
      <c r="BU47" s="536"/>
      <c r="BV47" s="536"/>
      <c r="BW47" s="536"/>
      <c r="BX47" s="536"/>
      <c r="BY47" s="537"/>
      <c r="BZ47" s="538">
        <f ca="1">集計【幼稚園】!K19</f>
        <v>0</v>
      </c>
      <c r="CA47" s="539"/>
      <c r="CB47" s="539"/>
      <c r="CC47" s="539"/>
      <c r="CD47" s="539"/>
      <c r="CE47" s="539"/>
      <c r="CF47" s="539"/>
      <c r="CG47" s="539"/>
      <c r="CH47" s="539"/>
      <c r="CI47" s="539"/>
      <c r="CJ47" s="539"/>
      <c r="CK47" s="540"/>
      <c r="CL47" s="161"/>
      <c r="CM47" s="161"/>
      <c r="CN47" s="161"/>
      <c r="CO47" s="161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149"/>
      <c r="DL47" s="149"/>
      <c r="DM47" s="149"/>
      <c r="DN47" s="163"/>
      <c r="DO47" s="163"/>
      <c r="DP47" s="163"/>
      <c r="DQ47" s="163"/>
      <c r="DR47" s="163"/>
      <c r="DS47" s="163"/>
      <c r="DT47" s="163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R47" s="161"/>
      <c r="ES47" s="161"/>
      <c r="ET47" s="161"/>
      <c r="EU47" s="161"/>
      <c r="EV47" s="161"/>
      <c r="EW47" s="161"/>
      <c r="EX47" s="161"/>
      <c r="EY47" s="161"/>
      <c r="EZ47" s="161"/>
      <c r="FA47" s="161"/>
      <c r="FB47" s="161"/>
      <c r="FC47" s="161"/>
      <c r="FD47" s="161"/>
      <c r="FE47" s="161"/>
      <c r="FF47" s="161"/>
      <c r="FG47" s="161"/>
      <c r="FH47" s="161"/>
      <c r="FI47" s="161"/>
      <c r="FJ47" s="161"/>
      <c r="FK47" s="161"/>
      <c r="FL47" s="161"/>
      <c r="FM47" s="161"/>
      <c r="FN47" s="161"/>
      <c r="FO47" s="161"/>
      <c r="FP47" s="161"/>
      <c r="FQ47" s="161"/>
      <c r="FR47" s="161"/>
      <c r="FS47" s="161"/>
      <c r="FT47" s="161"/>
      <c r="FU47" s="161"/>
      <c r="FV47" s="161"/>
      <c r="FW47" s="161"/>
      <c r="FX47" s="161"/>
      <c r="FY47" s="161"/>
      <c r="FZ47" s="161"/>
      <c r="GA47" s="161"/>
      <c r="GB47" s="161"/>
      <c r="GC47" s="161"/>
      <c r="GD47" s="161"/>
      <c r="GE47" s="161"/>
      <c r="GF47" s="161"/>
      <c r="GG47" s="161"/>
      <c r="GH47" s="161"/>
      <c r="GI47" s="161"/>
      <c r="GJ47" s="161"/>
    </row>
    <row r="48" spans="2:192" ht="5.25" customHeight="1">
      <c r="B48" s="309"/>
      <c r="C48" s="526"/>
      <c r="D48" s="533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  <c r="AA48" s="534"/>
      <c r="AB48" s="535"/>
      <c r="AC48" s="536"/>
      <c r="AD48" s="536"/>
      <c r="AE48" s="536"/>
      <c r="AF48" s="536"/>
      <c r="AG48" s="536"/>
      <c r="AH48" s="537"/>
      <c r="AI48" s="538"/>
      <c r="AJ48" s="539"/>
      <c r="AK48" s="539"/>
      <c r="AL48" s="539"/>
      <c r="AM48" s="539"/>
      <c r="AN48" s="539"/>
      <c r="AO48" s="539"/>
      <c r="AP48" s="539"/>
      <c r="AQ48" s="539"/>
      <c r="AR48" s="539"/>
      <c r="AS48" s="539"/>
      <c r="AT48" s="540"/>
      <c r="AU48" s="592"/>
      <c r="AV48" s="593"/>
      <c r="AW48" s="593"/>
      <c r="AX48" s="593"/>
      <c r="AY48" s="593"/>
      <c r="AZ48" s="593"/>
      <c r="BA48" s="593"/>
      <c r="BB48" s="593"/>
      <c r="BC48" s="593"/>
      <c r="BD48" s="593"/>
      <c r="BE48" s="593"/>
      <c r="BF48" s="593"/>
      <c r="BG48" s="593"/>
      <c r="BH48" s="593"/>
      <c r="BI48" s="593"/>
      <c r="BJ48" s="593"/>
      <c r="BK48" s="593"/>
      <c r="BL48" s="593"/>
      <c r="BM48" s="593"/>
      <c r="BN48" s="593"/>
      <c r="BO48" s="593"/>
      <c r="BP48" s="593"/>
      <c r="BQ48" s="593"/>
      <c r="BR48" s="593"/>
      <c r="BS48" s="535"/>
      <c r="BT48" s="536"/>
      <c r="BU48" s="536"/>
      <c r="BV48" s="536"/>
      <c r="BW48" s="536"/>
      <c r="BX48" s="536"/>
      <c r="BY48" s="537"/>
      <c r="BZ48" s="538"/>
      <c r="CA48" s="539"/>
      <c r="CB48" s="539"/>
      <c r="CC48" s="539"/>
      <c r="CD48" s="539"/>
      <c r="CE48" s="539"/>
      <c r="CF48" s="539"/>
      <c r="CG48" s="539"/>
      <c r="CH48" s="539"/>
      <c r="CI48" s="539"/>
      <c r="CJ48" s="539"/>
      <c r="CK48" s="540"/>
      <c r="CL48" s="161"/>
      <c r="CM48" s="161"/>
      <c r="CN48" s="161"/>
      <c r="CO48" s="161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63"/>
      <c r="DO48" s="163"/>
      <c r="DP48" s="163"/>
      <c r="DQ48" s="163"/>
      <c r="DR48" s="163"/>
      <c r="DS48" s="163"/>
      <c r="DT48" s="163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R48" s="161"/>
      <c r="ES48" s="161"/>
      <c r="ET48" s="161"/>
      <c r="EU48" s="161"/>
      <c r="EV48" s="161"/>
      <c r="EW48" s="161"/>
      <c r="EX48" s="161"/>
      <c r="EY48" s="161"/>
      <c r="EZ48" s="161"/>
      <c r="FA48" s="161"/>
      <c r="FB48" s="161"/>
      <c r="FC48" s="161"/>
      <c r="FD48" s="161"/>
      <c r="FE48" s="161"/>
      <c r="FF48" s="161"/>
      <c r="FG48" s="161"/>
      <c r="FH48" s="161"/>
      <c r="FI48" s="161"/>
      <c r="FJ48" s="161"/>
      <c r="FK48" s="161"/>
      <c r="FL48" s="161"/>
      <c r="FM48" s="161"/>
      <c r="FN48" s="161"/>
      <c r="FO48" s="161"/>
      <c r="FP48" s="161"/>
      <c r="FQ48" s="161"/>
      <c r="FR48" s="161"/>
      <c r="FS48" s="161"/>
      <c r="FT48" s="161"/>
      <c r="FU48" s="161"/>
      <c r="FV48" s="161"/>
      <c r="FW48" s="161"/>
      <c r="FX48" s="161"/>
      <c r="FY48" s="161"/>
      <c r="FZ48" s="161"/>
      <c r="GA48" s="161"/>
      <c r="GB48" s="161"/>
      <c r="GC48" s="161"/>
      <c r="GD48" s="161"/>
      <c r="GE48" s="161"/>
      <c r="GF48" s="161"/>
      <c r="GG48" s="161"/>
      <c r="GH48" s="161"/>
      <c r="GI48" s="161"/>
      <c r="GJ48" s="161"/>
    </row>
    <row r="49" spans="2:192" ht="5.25" customHeight="1">
      <c r="B49" s="309"/>
      <c r="C49" s="526"/>
      <c r="D49" s="533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534"/>
      <c r="V49" s="534"/>
      <c r="W49" s="534"/>
      <c r="X49" s="534"/>
      <c r="Y49" s="534"/>
      <c r="Z49" s="534"/>
      <c r="AA49" s="534"/>
      <c r="AB49" s="535"/>
      <c r="AC49" s="536"/>
      <c r="AD49" s="536"/>
      <c r="AE49" s="536"/>
      <c r="AF49" s="536"/>
      <c r="AG49" s="536"/>
      <c r="AH49" s="537"/>
      <c r="AI49" s="538"/>
      <c r="AJ49" s="539"/>
      <c r="AK49" s="539"/>
      <c r="AL49" s="539"/>
      <c r="AM49" s="539"/>
      <c r="AN49" s="539"/>
      <c r="AO49" s="539"/>
      <c r="AP49" s="539"/>
      <c r="AQ49" s="539"/>
      <c r="AR49" s="539"/>
      <c r="AS49" s="539"/>
      <c r="AT49" s="540"/>
      <c r="AU49" s="592"/>
      <c r="AV49" s="593"/>
      <c r="AW49" s="593"/>
      <c r="AX49" s="593"/>
      <c r="AY49" s="593"/>
      <c r="AZ49" s="593"/>
      <c r="BA49" s="593"/>
      <c r="BB49" s="593"/>
      <c r="BC49" s="593"/>
      <c r="BD49" s="593"/>
      <c r="BE49" s="593"/>
      <c r="BF49" s="593"/>
      <c r="BG49" s="593"/>
      <c r="BH49" s="593"/>
      <c r="BI49" s="593"/>
      <c r="BJ49" s="593"/>
      <c r="BK49" s="593"/>
      <c r="BL49" s="593"/>
      <c r="BM49" s="593"/>
      <c r="BN49" s="593"/>
      <c r="BO49" s="593"/>
      <c r="BP49" s="593"/>
      <c r="BQ49" s="593"/>
      <c r="BR49" s="593"/>
      <c r="BS49" s="535"/>
      <c r="BT49" s="536"/>
      <c r="BU49" s="536"/>
      <c r="BV49" s="536"/>
      <c r="BW49" s="536"/>
      <c r="BX49" s="536"/>
      <c r="BY49" s="537"/>
      <c r="BZ49" s="538"/>
      <c r="CA49" s="539"/>
      <c r="CB49" s="539"/>
      <c r="CC49" s="539"/>
      <c r="CD49" s="539"/>
      <c r="CE49" s="539"/>
      <c r="CF49" s="539"/>
      <c r="CG49" s="539"/>
      <c r="CH49" s="539"/>
      <c r="CI49" s="539"/>
      <c r="CJ49" s="539"/>
      <c r="CK49" s="540"/>
      <c r="CL49" s="161"/>
      <c r="CM49" s="161"/>
      <c r="CN49" s="161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149"/>
      <c r="DL49" s="149"/>
      <c r="DM49" s="149"/>
      <c r="DN49" s="163"/>
      <c r="DO49" s="163"/>
      <c r="DP49" s="163"/>
      <c r="DQ49" s="163"/>
      <c r="DR49" s="163"/>
      <c r="DS49" s="163"/>
      <c r="DT49" s="163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R49" s="161"/>
      <c r="ES49" s="161"/>
      <c r="ET49" s="161"/>
      <c r="EU49" s="161"/>
      <c r="EV49" s="161"/>
      <c r="EW49" s="161"/>
      <c r="EX49" s="161"/>
      <c r="EY49" s="161"/>
      <c r="EZ49" s="161"/>
      <c r="FA49" s="161"/>
      <c r="FB49" s="161"/>
      <c r="FC49" s="161"/>
      <c r="FD49" s="161"/>
      <c r="FE49" s="161"/>
      <c r="FF49" s="161"/>
      <c r="FG49" s="161"/>
      <c r="FH49" s="161"/>
      <c r="FI49" s="161"/>
      <c r="FJ49" s="161"/>
      <c r="FK49" s="161"/>
      <c r="FL49" s="161"/>
      <c r="FM49" s="161"/>
      <c r="FN49" s="161"/>
      <c r="FO49" s="161"/>
      <c r="FP49" s="161"/>
      <c r="FQ49" s="161"/>
      <c r="FR49" s="161"/>
      <c r="FS49" s="161"/>
      <c r="FT49" s="161"/>
      <c r="FU49" s="161"/>
      <c r="FV49" s="161"/>
      <c r="FW49" s="161"/>
      <c r="FX49" s="161"/>
      <c r="FY49" s="161"/>
      <c r="FZ49" s="161"/>
      <c r="GA49" s="161"/>
      <c r="GB49" s="161"/>
      <c r="GC49" s="161"/>
      <c r="GD49" s="161"/>
      <c r="GE49" s="161"/>
      <c r="GF49" s="161"/>
      <c r="GG49" s="161"/>
      <c r="GH49" s="161"/>
      <c r="GI49" s="161"/>
      <c r="GJ49" s="161"/>
    </row>
    <row r="50" spans="2:192" ht="5.25" customHeight="1">
      <c r="B50" s="309"/>
      <c r="C50" s="526"/>
      <c r="D50" s="533"/>
      <c r="E50" s="534"/>
      <c r="F50" s="534"/>
      <c r="G50" s="534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  <c r="AA50" s="534"/>
      <c r="AB50" s="535"/>
      <c r="AC50" s="536"/>
      <c r="AD50" s="536"/>
      <c r="AE50" s="536"/>
      <c r="AF50" s="536"/>
      <c r="AG50" s="536"/>
      <c r="AH50" s="537"/>
      <c r="AI50" s="538"/>
      <c r="AJ50" s="539"/>
      <c r="AK50" s="539"/>
      <c r="AL50" s="539"/>
      <c r="AM50" s="539"/>
      <c r="AN50" s="539"/>
      <c r="AO50" s="539"/>
      <c r="AP50" s="539"/>
      <c r="AQ50" s="539"/>
      <c r="AR50" s="539"/>
      <c r="AS50" s="539"/>
      <c r="AT50" s="540"/>
      <c r="AU50" s="592"/>
      <c r="AV50" s="593"/>
      <c r="AW50" s="593"/>
      <c r="AX50" s="593"/>
      <c r="AY50" s="593"/>
      <c r="AZ50" s="593"/>
      <c r="BA50" s="593"/>
      <c r="BB50" s="593"/>
      <c r="BC50" s="593"/>
      <c r="BD50" s="593"/>
      <c r="BE50" s="593"/>
      <c r="BF50" s="593"/>
      <c r="BG50" s="593"/>
      <c r="BH50" s="593"/>
      <c r="BI50" s="593"/>
      <c r="BJ50" s="593"/>
      <c r="BK50" s="593"/>
      <c r="BL50" s="593"/>
      <c r="BM50" s="593"/>
      <c r="BN50" s="593"/>
      <c r="BO50" s="593"/>
      <c r="BP50" s="593"/>
      <c r="BQ50" s="593"/>
      <c r="BR50" s="593"/>
      <c r="BS50" s="535"/>
      <c r="BT50" s="536"/>
      <c r="BU50" s="536"/>
      <c r="BV50" s="536"/>
      <c r="BW50" s="536"/>
      <c r="BX50" s="536"/>
      <c r="BY50" s="537"/>
      <c r="BZ50" s="538"/>
      <c r="CA50" s="539"/>
      <c r="CB50" s="539"/>
      <c r="CC50" s="539"/>
      <c r="CD50" s="539"/>
      <c r="CE50" s="539"/>
      <c r="CF50" s="539"/>
      <c r="CG50" s="539"/>
      <c r="CH50" s="539"/>
      <c r="CI50" s="539"/>
      <c r="CJ50" s="539"/>
      <c r="CK50" s="540"/>
      <c r="CL50" s="161"/>
      <c r="CM50" s="161"/>
      <c r="CN50" s="161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63"/>
      <c r="DO50" s="163"/>
      <c r="DP50" s="163"/>
      <c r="DQ50" s="163"/>
      <c r="DR50" s="163"/>
      <c r="DS50" s="163"/>
      <c r="DT50" s="163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R50" s="161"/>
      <c r="ES50" s="161"/>
      <c r="ET50" s="161"/>
      <c r="EU50" s="161"/>
      <c r="EV50" s="161"/>
      <c r="EW50" s="161"/>
      <c r="EX50" s="161"/>
      <c r="EY50" s="161"/>
      <c r="EZ50" s="161"/>
      <c r="FA50" s="161"/>
      <c r="FB50" s="161"/>
      <c r="FC50" s="161"/>
      <c r="FD50" s="161"/>
      <c r="FE50" s="161"/>
      <c r="FF50" s="161"/>
      <c r="FG50" s="161"/>
      <c r="FH50" s="161"/>
      <c r="FI50" s="161"/>
      <c r="FJ50" s="161"/>
      <c r="FK50" s="161"/>
      <c r="FL50" s="164"/>
      <c r="FM50" s="164"/>
      <c r="FN50" s="164"/>
      <c r="FO50" s="164"/>
      <c r="FP50" s="164"/>
      <c r="FQ50" s="161"/>
      <c r="FR50" s="161"/>
      <c r="FS50" s="161"/>
      <c r="FT50" s="161"/>
      <c r="FU50" s="161"/>
      <c r="FV50" s="161"/>
      <c r="FW50" s="161"/>
      <c r="FX50" s="161"/>
      <c r="FY50" s="161"/>
      <c r="FZ50" s="161"/>
      <c r="GA50" s="161"/>
      <c r="GB50" s="161"/>
      <c r="GC50" s="161"/>
      <c r="GD50" s="161"/>
      <c r="GE50" s="161"/>
      <c r="GF50" s="161"/>
      <c r="GG50" s="161"/>
      <c r="GH50" s="161"/>
      <c r="GI50" s="161"/>
      <c r="GJ50" s="161"/>
    </row>
    <row r="51" spans="2:192" ht="5.25" customHeight="1">
      <c r="B51" s="309"/>
      <c r="C51" s="526"/>
      <c r="D51" s="533"/>
      <c r="E51" s="534"/>
      <c r="F51" s="534"/>
      <c r="G51" s="534"/>
      <c r="H51" s="534"/>
      <c r="I51" s="534"/>
      <c r="J51" s="534"/>
      <c r="K51" s="534"/>
      <c r="L51" s="534"/>
      <c r="M51" s="534"/>
      <c r="N51" s="534"/>
      <c r="O51" s="534"/>
      <c r="P51" s="534"/>
      <c r="Q51" s="534"/>
      <c r="R51" s="534"/>
      <c r="S51" s="534"/>
      <c r="T51" s="534"/>
      <c r="U51" s="534"/>
      <c r="V51" s="534"/>
      <c r="W51" s="534"/>
      <c r="X51" s="534"/>
      <c r="Y51" s="534"/>
      <c r="Z51" s="534"/>
      <c r="AA51" s="534"/>
      <c r="AB51" s="535"/>
      <c r="AC51" s="536"/>
      <c r="AD51" s="536"/>
      <c r="AE51" s="536"/>
      <c r="AF51" s="536"/>
      <c r="AG51" s="536"/>
      <c r="AH51" s="537"/>
      <c r="AI51" s="538"/>
      <c r="AJ51" s="539"/>
      <c r="AK51" s="539"/>
      <c r="AL51" s="539"/>
      <c r="AM51" s="539"/>
      <c r="AN51" s="539"/>
      <c r="AO51" s="539"/>
      <c r="AP51" s="539"/>
      <c r="AQ51" s="539"/>
      <c r="AR51" s="539"/>
      <c r="AS51" s="539"/>
      <c r="AT51" s="540"/>
      <c r="AU51" s="594"/>
      <c r="AV51" s="595"/>
      <c r="AW51" s="595"/>
      <c r="AX51" s="595"/>
      <c r="AY51" s="595"/>
      <c r="AZ51" s="595"/>
      <c r="BA51" s="595"/>
      <c r="BB51" s="595"/>
      <c r="BC51" s="595"/>
      <c r="BD51" s="595"/>
      <c r="BE51" s="595"/>
      <c r="BF51" s="595"/>
      <c r="BG51" s="595"/>
      <c r="BH51" s="595"/>
      <c r="BI51" s="595"/>
      <c r="BJ51" s="595"/>
      <c r="BK51" s="595"/>
      <c r="BL51" s="595"/>
      <c r="BM51" s="595"/>
      <c r="BN51" s="595"/>
      <c r="BO51" s="595"/>
      <c r="BP51" s="595"/>
      <c r="BQ51" s="595"/>
      <c r="BR51" s="595"/>
      <c r="BS51" s="535"/>
      <c r="BT51" s="536"/>
      <c r="BU51" s="536"/>
      <c r="BV51" s="536"/>
      <c r="BW51" s="536"/>
      <c r="BX51" s="536"/>
      <c r="BY51" s="537"/>
      <c r="BZ51" s="538"/>
      <c r="CA51" s="539"/>
      <c r="CB51" s="539"/>
      <c r="CC51" s="539"/>
      <c r="CD51" s="539"/>
      <c r="CE51" s="539"/>
      <c r="CF51" s="539"/>
      <c r="CG51" s="539"/>
      <c r="CH51" s="539"/>
      <c r="CI51" s="539"/>
      <c r="CJ51" s="539"/>
      <c r="CK51" s="540"/>
      <c r="CL51" s="161"/>
      <c r="CM51" s="161"/>
      <c r="CN51" s="161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63"/>
      <c r="DO51" s="163"/>
      <c r="DP51" s="163"/>
      <c r="DQ51" s="163"/>
      <c r="DR51" s="163"/>
      <c r="DS51" s="163"/>
      <c r="DT51" s="163"/>
      <c r="DU51" s="162"/>
      <c r="DV51" s="162"/>
      <c r="DW51" s="162"/>
      <c r="DX51" s="162"/>
      <c r="DY51" s="162"/>
      <c r="DZ51" s="162"/>
      <c r="EA51" s="162"/>
      <c r="EB51" s="162"/>
      <c r="EC51" s="162"/>
      <c r="ED51" s="162"/>
      <c r="EE51" s="162"/>
      <c r="EF51" s="162"/>
      <c r="ER51" s="161"/>
      <c r="ES51" s="161"/>
      <c r="ET51" s="161"/>
      <c r="EU51" s="161"/>
      <c r="EV51" s="161"/>
      <c r="EW51" s="161"/>
      <c r="EX51" s="161"/>
      <c r="EY51" s="161"/>
      <c r="EZ51" s="161"/>
      <c r="FA51" s="161"/>
      <c r="FB51" s="161"/>
      <c r="FC51" s="161"/>
      <c r="FD51" s="161"/>
      <c r="FE51" s="161"/>
      <c r="FF51" s="161"/>
      <c r="FG51" s="161"/>
      <c r="FH51" s="161"/>
      <c r="FI51" s="161"/>
      <c r="FJ51" s="161"/>
      <c r="FK51" s="161"/>
      <c r="FL51" s="161"/>
      <c r="FM51" s="161"/>
      <c r="FN51" s="161"/>
      <c r="FO51" s="161"/>
      <c r="FP51" s="161"/>
      <c r="FQ51" s="161"/>
      <c r="FR51" s="161"/>
      <c r="FS51" s="161"/>
      <c r="FT51" s="161"/>
      <c r="FU51" s="161"/>
      <c r="FV51" s="161"/>
      <c r="FW51" s="161"/>
      <c r="FX51" s="161"/>
      <c r="FY51" s="161"/>
      <c r="FZ51" s="161"/>
      <c r="GA51" s="161"/>
      <c r="GB51" s="161"/>
      <c r="GC51" s="161"/>
      <c r="GD51" s="161"/>
      <c r="GE51" s="161"/>
      <c r="GF51" s="161"/>
      <c r="GG51" s="161"/>
      <c r="GH51" s="161"/>
      <c r="GI51" s="161"/>
      <c r="GJ51" s="161"/>
    </row>
    <row r="52" spans="2:192" ht="5.25" customHeight="1">
      <c r="B52" s="309"/>
      <c r="C52" s="526"/>
      <c r="D52" s="605" t="s">
        <v>178</v>
      </c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558" t="str">
        <f>施設情報!C23&amp;""</f>
        <v/>
      </c>
      <c r="W52" s="377"/>
      <c r="X52" s="377"/>
      <c r="Y52" s="377"/>
      <c r="Z52" s="377"/>
      <c r="AA52" s="559"/>
      <c r="AB52" s="564" t="str">
        <f>施設情報!C24&amp;""</f>
        <v/>
      </c>
      <c r="AC52" s="362"/>
      <c r="AD52" s="362"/>
      <c r="AE52" s="362"/>
      <c r="AF52" s="362" t="s">
        <v>216</v>
      </c>
      <c r="AG52" s="362"/>
      <c r="AH52" s="568"/>
      <c r="AI52" s="538">
        <f ca="1">IF($CP$21="",集計【幼稚園】!K7,ROUNDDOWN(集計【幼稚園】!K7*$CP$21/20,-1))</f>
        <v>0</v>
      </c>
      <c r="AJ52" s="539"/>
      <c r="AK52" s="539"/>
      <c r="AL52" s="539"/>
      <c r="AM52" s="539"/>
      <c r="AN52" s="539"/>
      <c r="AO52" s="539"/>
      <c r="AP52" s="539"/>
      <c r="AQ52" s="539"/>
      <c r="AR52" s="539"/>
      <c r="AS52" s="539"/>
      <c r="AT52" s="540"/>
      <c r="AU52" s="605" t="s">
        <v>257</v>
      </c>
      <c r="AV52" s="606"/>
      <c r="AW52" s="606"/>
      <c r="AX52" s="606"/>
      <c r="AY52" s="606"/>
      <c r="AZ52" s="606"/>
      <c r="BA52" s="606"/>
      <c r="BB52" s="606"/>
      <c r="BC52" s="606"/>
      <c r="BD52" s="606"/>
      <c r="BE52" s="606"/>
      <c r="BF52" s="606"/>
      <c r="BG52" s="606"/>
      <c r="BH52" s="606"/>
      <c r="BI52" s="606"/>
      <c r="BJ52" s="606"/>
      <c r="BK52" s="606"/>
      <c r="BL52" s="606"/>
      <c r="BM52" s="606"/>
      <c r="BN52" s="606"/>
      <c r="BO52" s="606"/>
      <c r="BP52" s="606"/>
      <c r="BQ52" s="606"/>
      <c r="BR52" s="606"/>
      <c r="BS52" s="587">
        <f>AY24</f>
        <v>0</v>
      </c>
      <c r="BT52" s="588"/>
      <c r="BU52" s="588"/>
      <c r="BV52" s="588"/>
      <c r="BW52" s="588"/>
      <c r="BX52" s="588"/>
      <c r="BY52" s="589"/>
      <c r="BZ52" s="600" t="e">
        <f ca="1">集計【幼稚園】!K20</f>
        <v>#DIV/0!</v>
      </c>
      <c r="CA52" s="600"/>
      <c r="CB52" s="600"/>
      <c r="CC52" s="600"/>
      <c r="CD52" s="600"/>
      <c r="CE52" s="600"/>
      <c r="CF52" s="600"/>
      <c r="CG52" s="600"/>
      <c r="CH52" s="600"/>
      <c r="CI52" s="600"/>
      <c r="CJ52" s="600"/>
      <c r="CK52" s="601"/>
      <c r="CL52" s="161"/>
      <c r="CM52" s="161"/>
      <c r="CN52" s="161"/>
      <c r="CP52" s="149"/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49"/>
      <c r="DB52" s="149"/>
      <c r="DC52" s="149"/>
      <c r="DD52" s="149"/>
      <c r="DE52" s="149"/>
      <c r="DF52" s="149"/>
      <c r="DG52" s="149"/>
      <c r="DH52" s="163"/>
      <c r="DI52" s="163"/>
      <c r="DJ52" s="163"/>
      <c r="DK52" s="163"/>
      <c r="DL52" s="163"/>
      <c r="DM52" s="163"/>
      <c r="DN52" s="165"/>
      <c r="DO52" s="165"/>
      <c r="DP52" s="165"/>
      <c r="DQ52" s="165"/>
      <c r="DR52" s="165"/>
      <c r="DS52" s="165"/>
      <c r="DT52" s="165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R52" s="161"/>
      <c r="ES52" s="161"/>
      <c r="ET52" s="161"/>
      <c r="EU52" s="161"/>
      <c r="EV52" s="161"/>
      <c r="EW52" s="161"/>
      <c r="EX52" s="161"/>
      <c r="EY52" s="161"/>
      <c r="EZ52" s="161"/>
      <c r="FA52" s="161"/>
      <c r="FB52" s="161"/>
      <c r="FC52" s="161"/>
      <c r="FD52" s="161"/>
      <c r="FE52" s="161"/>
      <c r="FF52" s="161"/>
      <c r="FG52" s="161"/>
      <c r="FH52" s="161"/>
      <c r="FI52" s="161"/>
      <c r="FJ52" s="161"/>
      <c r="FK52" s="161"/>
      <c r="FL52" s="166"/>
      <c r="FM52" s="166"/>
      <c r="FN52" s="166"/>
      <c r="FO52" s="166"/>
      <c r="FP52" s="166"/>
      <c r="FQ52" s="161"/>
      <c r="FR52" s="161"/>
      <c r="FS52" s="161"/>
      <c r="FT52" s="161"/>
      <c r="FU52" s="161"/>
      <c r="FV52" s="161"/>
      <c r="FW52" s="161"/>
      <c r="FX52" s="161"/>
      <c r="FY52" s="161"/>
      <c r="FZ52" s="161"/>
      <c r="GA52" s="161"/>
      <c r="GB52" s="161"/>
      <c r="GC52" s="161"/>
      <c r="GD52" s="161"/>
      <c r="GE52" s="161"/>
      <c r="GF52" s="161"/>
      <c r="GG52" s="161"/>
      <c r="GH52" s="161"/>
      <c r="GI52" s="161"/>
      <c r="GJ52" s="161"/>
    </row>
    <row r="53" spans="2:192" ht="5.25" customHeight="1">
      <c r="B53" s="309"/>
      <c r="C53" s="526"/>
      <c r="D53" s="607"/>
      <c r="E53" s="608"/>
      <c r="F53" s="608"/>
      <c r="G53" s="608"/>
      <c r="H53" s="608"/>
      <c r="I53" s="608"/>
      <c r="J53" s="608"/>
      <c r="K53" s="608"/>
      <c r="L53" s="608"/>
      <c r="M53" s="608"/>
      <c r="N53" s="608"/>
      <c r="O53" s="608"/>
      <c r="P53" s="608"/>
      <c r="Q53" s="608"/>
      <c r="R53" s="608"/>
      <c r="S53" s="608"/>
      <c r="T53" s="608"/>
      <c r="U53" s="608"/>
      <c r="V53" s="560"/>
      <c r="W53" s="398"/>
      <c r="X53" s="398"/>
      <c r="Y53" s="398"/>
      <c r="Z53" s="398"/>
      <c r="AA53" s="561"/>
      <c r="AB53" s="565"/>
      <c r="AC53" s="364"/>
      <c r="AD53" s="364"/>
      <c r="AE53" s="364"/>
      <c r="AF53" s="364"/>
      <c r="AG53" s="364"/>
      <c r="AH53" s="569"/>
      <c r="AI53" s="538"/>
      <c r="AJ53" s="539"/>
      <c r="AK53" s="539"/>
      <c r="AL53" s="539"/>
      <c r="AM53" s="539"/>
      <c r="AN53" s="539"/>
      <c r="AO53" s="539"/>
      <c r="AP53" s="539"/>
      <c r="AQ53" s="539"/>
      <c r="AR53" s="539"/>
      <c r="AS53" s="539"/>
      <c r="AT53" s="540"/>
      <c r="AU53" s="607"/>
      <c r="AV53" s="608"/>
      <c r="AW53" s="608"/>
      <c r="AX53" s="608"/>
      <c r="AY53" s="608"/>
      <c r="AZ53" s="608"/>
      <c r="BA53" s="608"/>
      <c r="BB53" s="608"/>
      <c r="BC53" s="608"/>
      <c r="BD53" s="608"/>
      <c r="BE53" s="608"/>
      <c r="BF53" s="608"/>
      <c r="BG53" s="608"/>
      <c r="BH53" s="608"/>
      <c r="BI53" s="608"/>
      <c r="BJ53" s="608"/>
      <c r="BK53" s="608"/>
      <c r="BL53" s="608"/>
      <c r="BM53" s="608"/>
      <c r="BN53" s="608"/>
      <c r="BO53" s="608"/>
      <c r="BP53" s="608"/>
      <c r="BQ53" s="608"/>
      <c r="BR53" s="608"/>
      <c r="BS53" s="587"/>
      <c r="BT53" s="588"/>
      <c r="BU53" s="588"/>
      <c r="BV53" s="588"/>
      <c r="BW53" s="588"/>
      <c r="BX53" s="588"/>
      <c r="BY53" s="589"/>
      <c r="BZ53" s="600"/>
      <c r="CA53" s="600"/>
      <c r="CB53" s="600"/>
      <c r="CC53" s="600"/>
      <c r="CD53" s="600"/>
      <c r="CE53" s="600"/>
      <c r="CF53" s="600"/>
      <c r="CG53" s="600"/>
      <c r="CH53" s="600"/>
      <c r="CI53" s="600"/>
      <c r="CJ53" s="600"/>
      <c r="CK53" s="601"/>
      <c r="CL53" s="161"/>
      <c r="CM53" s="161"/>
      <c r="CN53" s="161"/>
      <c r="CP53" s="149"/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163"/>
      <c r="DI53" s="163"/>
      <c r="DJ53" s="163"/>
      <c r="DK53" s="163"/>
      <c r="DL53" s="163"/>
      <c r="DM53" s="163"/>
      <c r="DN53" s="165"/>
      <c r="DO53" s="165"/>
      <c r="DP53" s="165"/>
      <c r="DQ53" s="165"/>
      <c r="DR53" s="165"/>
      <c r="DS53" s="165"/>
      <c r="DT53" s="165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R53" s="161"/>
      <c r="ES53" s="161"/>
      <c r="ET53" s="161"/>
      <c r="EU53" s="161"/>
      <c r="EV53" s="161"/>
      <c r="EW53" s="161"/>
      <c r="EX53" s="161"/>
      <c r="EY53" s="161"/>
      <c r="EZ53" s="161"/>
      <c r="FA53" s="161"/>
      <c r="FB53" s="161"/>
      <c r="FC53" s="161"/>
      <c r="FD53" s="161"/>
      <c r="FE53" s="161"/>
      <c r="FF53" s="161"/>
      <c r="FG53" s="161"/>
      <c r="FH53" s="161"/>
      <c r="FI53" s="161"/>
      <c r="FJ53" s="161"/>
      <c r="FK53" s="161"/>
      <c r="FL53" s="161"/>
      <c r="FM53" s="161"/>
      <c r="FN53" s="161"/>
      <c r="FO53" s="161"/>
      <c r="FP53" s="161"/>
      <c r="FQ53" s="161"/>
      <c r="FR53" s="161"/>
      <c r="FS53" s="161"/>
      <c r="FT53" s="161"/>
      <c r="FU53" s="161"/>
      <c r="FV53" s="161"/>
      <c r="FW53" s="161"/>
      <c r="FX53" s="161"/>
      <c r="FY53" s="161"/>
      <c r="FZ53" s="161"/>
      <c r="GA53" s="161"/>
      <c r="GB53" s="161"/>
      <c r="GC53" s="161"/>
      <c r="GD53" s="161"/>
      <c r="GE53" s="161"/>
      <c r="GF53" s="161"/>
      <c r="GG53" s="161"/>
      <c r="GH53" s="161"/>
      <c r="GI53" s="161"/>
      <c r="GJ53" s="161"/>
    </row>
    <row r="54" spans="2:192" ht="5.25" customHeight="1">
      <c r="B54" s="309"/>
      <c r="C54" s="526"/>
      <c r="D54" s="607"/>
      <c r="E54" s="608"/>
      <c r="F54" s="608"/>
      <c r="G54" s="608"/>
      <c r="H54" s="608"/>
      <c r="I54" s="608"/>
      <c r="J54" s="608"/>
      <c r="K54" s="608"/>
      <c r="L54" s="608"/>
      <c r="M54" s="608"/>
      <c r="N54" s="608"/>
      <c r="O54" s="608"/>
      <c r="P54" s="608"/>
      <c r="Q54" s="608"/>
      <c r="R54" s="608"/>
      <c r="S54" s="608"/>
      <c r="T54" s="608"/>
      <c r="U54" s="608"/>
      <c r="V54" s="560"/>
      <c r="W54" s="398"/>
      <c r="X54" s="398"/>
      <c r="Y54" s="398"/>
      <c r="Z54" s="398"/>
      <c r="AA54" s="561"/>
      <c r="AB54" s="565"/>
      <c r="AC54" s="364"/>
      <c r="AD54" s="364"/>
      <c r="AE54" s="364"/>
      <c r="AF54" s="364"/>
      <c r="AG54" s="364"/>
      <c r="AH54" s="569"/>
      <c r="AI54" s="538"/>
      <c r="AJ54" s="539"/>
      <c r="AK54" s="539"/>
      <c r="AL54" s="539"/>
      <c r="AM54" s="539"/>
      <c r="AN54" s="539"/>
      <c r="AO54" s="539"/>
      <c r="AP54" s="539"/>
      <c r="AQ54" s="539"/>
      <c r="AR54" s="539"/>
      <c r="AS54" s="539"/>
      <c r="AT54" s="540"/>
      <c r="AU54" s="607"/>
      <c r="AV54" s="608"/>
      <c r="AW54" s="608"/>
      <c r="AX54" s="608"/>
      <c r="AY54" s="608"/>
      <c r="AZ54" s="608"/>
      <c r="BA54" s="608"/>
      <c r="BB54" s="608"/>
      <c r="BC54" s="608"/>
      <c r="BD54" s="608"/>
      <c r="BE54" s="608"/>
      <c r="BF54" s="608"/>
      <c r="BG54" s="608"/>
      <c r="BH54" s="608"/>
      <c r="BI54" s="608"/>
      <c r="BJ54" s="608"/>
      <c r="BK54" s="608"/>
      <c r="BL54" s="608"/>
      <c r="BM54" s="608"/>
      <c r="BN54" s="608"/>
      <c r="BO54" s="608"/>
      <c r="BP54" s="608"/>
      <c r="BQ54" s="608"/>
      <c r="BR54" s="608"/>
      <c r="BS54" s="587"/>
      <c r="BT54" s="588"/>
      <c r="BU54" s="588"/>
      <c r="BV54" s="588"/>
      <c r="BW54" s="588"/>
      <c r="BX54" s="588"/>
      <c r="BY54" s="589"/>
      <c r="BZ54" s="600"/>
      <c r="CA54" s="600"/>
      <c r="CB54" s="600"/>
      <c r="CC54" s="600"/>
      <c r="CD54" s="600"/>
      <c r="CE54" s="600"/>
      <c r="CF54" s="600"/>
      <c r="CG54" s="600"/>
      <c r="CH54" s="600"/>
      <c r="CI54" s="600"/>
      <c r="CJ54" s="600"/>
      <c r="CK54" s="601"/>
      <c r="CL54" s="161"/>
      <c r="CM54" s="161"/>
      <c r="CN54" s="161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63"/>
      <c r="DI54" s="163"/>
      <c r="DJ54" s="163"/>
      <c r="DK54" s="163"/>
      <c r="DL54" s="163"/>
      <c r="DM54" s="163"/>
      <c r="DN54" s="165"/>
      <c r="DO54" s="165"/>
      <c r="DP54" s="165"/>
      <c r="DQ54" s="165"/>
      <c r="DR54" s="165"/>
      <c r="DS54" s="165"/>
      <c r="DT54" s="165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R54" s="161"/>
      <c r="ES54" s="161"/>
      <c r="ET54" s="161"/>
      <c r="EU54" s="161"/>
      <c r="EV54" s="161"/>
      <c r="EW54" s="161"/>
      <c r="EX54" s="161"/>
      <c r="EY54" s="161"/>
      <c r="EZ54" s="161"/>
      <c r="FA54" s="161"/>
      <c r="FB54" s="161"/>
      <c r="FC54" s="161"/>
      <c r="FD54" s="161"/>
      <c r="FE54" s="161"/>
      <c r="FF54" s="161"/>
      <c r="FG54" s="161"/>
      <c r="FH54" s="161"/>
      <c r="FI54" s="161"/>
      <c r="FJ54" s="161"/>
      <c r="FK54" s="161"/>
      <c r="FL54" s="161"/>
      <c r="FM54" s="161"/>
      <c r="FN54" s="161"/>
      <c r="FO54" s="161"/>
      <c r="FP54" s="161"/>
      <c r="FQ54" s="161"/>
      <c r="FR54" s="161"/>
      <c r="FS54" s="161"/>
      <c r="FT54" s="161"/>
      <c r="FU54" s="161"/>
      <c r="FV54" s="161"/>
      <c r="FW54" s="161"/>
      <c r="FX54" s="161"/>
      <c r="FY54" s="161"/>
      <c r="FZ54" s="161"/>
      <c r="GA54" s="161"/>
      <c r="GB54" s="161"/>
      <c r="GC54" s="161"/>
      <c r="GD54" s="161"/>
      <c r="GE54" s="161"/>
      <c r="GF54" s="161"/>
      <c r="GG54" s="161"/>
      <c r="GH54" s="161"/>
      <c r="GI54" s="161"/>
      <c r="GJ54" s="161"/>
    </row>
    <row r="55" spans="2:192" ht="5.25" customHeight="1">
      <c r="B55" s="309"/>
      <c r="C55" s="526"/>
      <c r="D55" s="607"/>
      <c r="E55" s="608"/>
      <c r="F55" s="608"/>
      <c r="G55" s="608"/>
      <c r="H55" s="608"/>
      <c r="I55" s="608"/>
      <c r="J55" s="608"/>
      <c r="K55" s="608"/>
      <c r="L55" s="608"/>
      <c r="M55" s="608"/>
      <c r="N55" s="608"/>
      <c r="O55" s="608"/>
      <c r="P55" s="608"/>
      <c r="Q55" s="608"/>
      <c r="R55" s="608"/>
      <c r="S55" s="608"/>
      <c r="T55" s="608"/>
      <c r="U55" s="608"/>
      <c r="V55" s="560"/>
      <c r="W55" s="398"/>
      <c r="X55" s="398"/>
      <c r="Y55" s="398"/>
      <c r="Z55" s="398"/>
      <c r="AA55" s="561"/>
      <c r="AB55" s="565"/>
      <c r="AC55" s="364"/>
      <c r="AD55" s="364"/>
      <c r="AE55" s="364"/>
      <c r="AF55" s="364"/>
      <c r="AG55" s="364"/>
      <c r="AH55" s="569"/>
      <c r="AI55" s="538"/>
      <c r="AJ55" s="539"/>
      <c r="AK55" s="539"/>
      <c r="AL55" s="539"/>
      <c r="AM55" s="539"/>
      <c r="AN55" s="539"/>
      <c r="AO55" s="539"/>
      <c r="AP55" s="539"/>
      <c r="AQ55" s="539"/>
      <c r="AR55" s="539"/>
      <c r="AS55" s="539"/>
      <c r="AT55" s="540"/>
      <c r="AU55" s="607"/>
      <c r="AV55" s="608"/>
      <c r="AW55" s="608"/>
      <c r="AX55" s="608"/>
      <c r="AY55" s="608"/>
      <c r="AZ55" s="608"/>
      <c r="BA55" s="608"/>
      <c r="BB55" s="608"/>
      <c r="BC55" s="608"/>
      <c r="BD55" s="608"/>
      <c r="BE55" s="608"/>
      <c r="BF55" s="608"/>
      <c r="BG55" s="608"/>
      <c r="BH55" s="608"/>
      <c r="BI55" s="608"/>
      <c r="BJ55" s="608"/>
      <c r="BK55" s="608"/>
      <c r="BL55" s="608"/>
      <c r="BM55" s="608"/>
      <c r="BN55" s="608"/>
      <c r="BO55" s="608"/>
      <c r="BP55" s="608"/>
      <c r="BQ55" s="608"/>
      <c r="BR55" s="608"/>
      <c r="BS55" s="587"/>
      <c r="BT55" s="588"/>
      <c r="BU55" s="588"/>
      <c r="BV55" s="588"/>
      <c r="BW55" s="588"/>
      <c r="BX55" s="588"/>
      <c r="BY55" s="589"/>
      <c r="BZ55" s="600"/>
      <c r="CA55" s="600"/>
      <c r="CB55" s="600"/>
      <c r="CC55" s="600"/>
      <c r="CD55" s="600"/>
      <c r="CE55" s="600"/>
      <c r="CF55" s="600"/>
      <c r="CG55" s="600"/>
      <c r="CH55" s="600"/>
      <c r="CI55" s="600"/>
      <c r="CJ55" s="600"/>
      <c r="CK55" s="601"/>
      <c r="CL55" s="161"/>
      <c r="CM55" s="161"/>
      <c r="CN55" s="161"/>
      <c r="CO55" s="161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63"/>
      <c r="DI55" s="163"/>
      <c r="DJ55" s="163"/>
      <c r="DK55" s="163"/>
      <c r="DL55" s="163"/>
      <c r="DM55" s="163"/>
      <c r="DN55" s="165"/>
      <c r="DO55" s="165"/>
      <c r="DP55" s="165"/>
      <c r="DQ55" s="165"/>
      <c r="DR55" s="165"/>
      <c r="DS55" s="165"/>
      <c r="DT55" s="165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R55" s="161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61"/>
      <c r="FO55" s="161"/>
      <c r="FP55" s="161"/>
      <c r="FQ55" s="161"/>
      <c r="FR55" s="161"/>
      <c r="FS55" s="161"/>
      <c r="FT55" s="161"/>
      <c r="FU55" s="161"/>
      <c r="FV55" s="161"/>
      <c r="FW55" s="161"/>
      <c r="FX55" s="161"/>
      <c r="FY55" s="161"/>
      <c r="FZ55" s="161"/>
      <c r="GA55" s="161"/>
      <c r="GB55" s="161"/>
      <c r="GC55" s="161"/>
      <c r="GD55" s="161"/>
      <c r="GE55" s="161"/>
      <c r="GF55" s="161"/>
      <c r="GG55" s="161"/>
      <c r="GH55" s="161"/>
      <c r="GI55" s="161"/>
      <c r="GJ55" s="161"/>
    </row>
    <row r="56" spans="2:192" ht="5.25" customHeight="1">
      <c r="B56" s="309"/>
      <c r="C56" s="526"/>
      <c r="D56" s="609"/>
      <c r="E56" s="610"/>
      <c r="F56" s="610"/>
      <c r="G56" s="610"/>
      <c r="H56" s="610"/>
      <c r="I56" s="610"/>
      <c r="J56" s="610"/>
      <c r="K56" s="610"/>
      <c r="L56" s="610"/>
      <c r="M56" s="610"/>
      <c r="N56" s="610"/>
      <c r="O56" s="610"/>
      <c r="P56" s="610"/>
      <c r="Q56" s="610"/>
      <c r="R56" s="610"/>
      <c r="S56" s="610"/>
      <c r="T56" s="610"/>
      <c r="U56" s="610"/>
      <c r="V56" s="562"/>
      <c r="W56" s="380"/>
      <c r="X56" s="380"/>
      <c r="Y56" s="380"/>
      <c r="Z56" s="380"/>
      <c r="AA56" s="563"/>
      <c r="AB56" s="566"/>
      <c r="AC56" s="567"/>
      <c r="AD56" s="567"/>
      <c r="AE56" s="567"/>
      <c r="AF56" s="567"/>
      <c r="AG56" s="567"/>
      <c r="AH56" s="570"/>
      <c r="AI56" s="538"/>
      <c r="AJ56" s="539"/>
      <c r="AK56" s="539"/>
      <c r="AL56" s="539"/>
      <c r="AM56" s="539"/>
      <c r="AN56" s="539"/>
      <c r="AO56" s="539"/>
      <c r="AP56" s="539"/>
      <c r="AQ56" s="539"/>
      <c r="AR56" s="539"/>
      <c r="AS56" s="539"/>
      <c r="AT56" s="540"/>
      <c r="AU56" s="609"/>
      <c r="AV56" s="610"/>
      <c r="AW56" s="610"/>
      <c r="AX56" s="610"/>
      <c r="AY56" s="610"/>
      <c r="AZ56" s="610"/>
      <c r="BA56" s="610"/>
      <c r="BB56" s="610"/>
      <c r="BC56" s="610"/>
      <c r="BD56" s="610"/>
      <c r="BE56" s="610"/>
      <c r="BF56" s="610"/>
      <c r="BG56" s="610"/>
      <c r="BH56" s="610"/>
      <c r="BI56" s="610"/>
      <c r="BJ56" s="610"/>
      <c r="BK56" s="610"/>
      <c r="BL56" s="610"/>
      <c r="BM56" s="610"/>
      <c r="BN56" s="610"/>
      <c r="BO56" s="610"/>
      <c r="BP56" s="610"/>
      <c r="BQ56" s="610"/>
      <c r="BR56" s="610"/>
      <c r="BS56" s="587"/>
      <c r="BT56" s="588"/>
      <c r="BU56" s="588"/>
      <c r="BV56" s="588"/>
      <c r="BW56" s="588"/>
      <c r="BX56" s="588"/>
      <c r="BY56" s="589"/>
      <c r="BZ56" s="600"/>
      <c r="CA56" s="600"/>
      <c r="CB56" s="600"/>
      <c r="CC56" s="600"/>
      <c r="CD56" s="600"/>
      <c r="CE56" s="600"/>
      <c r="CF56" s="600"/>
      <c r="CG56" s="600"/>
      <c r="CH56" s="600"/>
      <c r="CI56" s="600"/>
      <c r="CJ56" s="600"/>
      <c r="CK56" s="601"/>
      <c r="CL56" s="161"/>
      <c r="CM56" s="161"/>
      <c r="CN56" s="161"/>
      <c r="CO56" s="161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63"/>
      <c r="DI56" s="163"/>
      <c r="DJ56" s="163"/>
      <c r="DK56" s="163"/>
      <c r="DL56" s="163"/>
      <c r="DM56" s="163"/>
      <c r="DN56" s="165"/>
      <c r="DO56" s="165"/>
      <c r="DP56" s="165"/>
      <c r="DQ56" s="165"/>
      <c r="DR56" s="165"/>
      <c r="DS56" s="165"/>
      <c r="DT56" s="165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R56" s="161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61"/>
      <c r="FO56" s="161"/>
      <c r="FP56" s="161"/>
      <c r="FQ56" s="161"/>
      <c r="FR56" s="161"/>
      <c r="FS56" s="161"/>
      <c r="FT56" s="161"/>
      <c r="FU56" s="161"/>
      <c r="FV56" s="161"/>
      <c r="FW56" s="161"/>
      <c r="FX56" s="161"/>
      <c r="FY56" s="161"/>
      <c r="FZ56" s="161"/>
      <c r="GA56" s="161"/>
      <c r="GB56" s="161"/>
      <c r="GC56" s="161"/>
      <c r="GD56" s="161"/>
      <c r="GE56" s="161"/>
      <c r="GF56" s="161"/>
      <c r="GG56" s="161"/>
      <c r="GH56" s="161"/>
      <c r="GI56" s="161"/>
      <c r="GJ56" s="161"/>
    </row>
    <row r="57" spans="2:192" ht="5.25" customHeight="1">
      <c r="B57" s="309"/>
      <c r="C57" s="526"/>
      <c r="D57" s="533" t="s">
        <v>131</v>
      </c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4"/>
      <c r="T57" s="534"/>
      <c r="U57" s="534"/>
      <c r="V57" s="534"/>
      <c r="W57" s="534"/>
      <c r="X57" s="534"/>
      <c r="Y57" s="534"/>
      <c r="Z57" s="534"/>
      <c r="AA57" s="534"/>
      <c r="AB57" s="535" t="str">
        <f>施設情報!C25&amp;""</f>
        <v/>
      </c>
      <c r="AC57" s="536"/>
      <c r="AD57" s="536"/>
      <c r="AE57" s="536"/>
      <c r="AF57" s="536"/>
      <c r="AG57" s="536"/>
      <c r="AH57" s="537"/>
      <c r="AI57" s="538">
        <f ca="1">集計【幼稚園】!K8</f>
        <v>0</v>
      </c>
      <c r="AJ57" s="539"/>
      <c r="AK57" s="539"/>
      <c r="AL57" s="539"/>
      <c r="AM57" s="539"/>
      <c r="AN57" s="539"/>
      <c r="AO57" s="539"/>
      <c r="AP57" s="539"/>
      <c r="AQ57" s="539"/>
      <c r="AR57" s="539"/>
      <c r="AS57" s="539"/>
      <c r="AT57" s="540"/>
      <c r="AU57" s="618" t="s">
        <v>268</v>
      </c>
      <c r="AV57" s="619"/>
      <c r="AW57" s="619"/>
      <c r="AX57" s="619"/>
      <c r="AY57" s="619"/>
      <c r="AZ57" s="619"/>
      <c r="BA57" s="619"/>
      <c r="BB57" s="619"/>
      <c r="BC57" s="619"/>
      <c r="BD57" s="619"/>
      <c r="BE57" s="619"/>
      <c r="BF57" s="619"/>
      <c r="BG57" s="619"/>
      <c r="BH57" s="619"/>
      <c r="BI57" s="619"/>
      <c r="BJ57" s="619"/>
      <c r="BK57" s="619"/>
      <c r="BL57" s="619"/>
      <c r="BM57" s="619"/>
      <c r="BN57" s="619"/>
      <c r="BO57" s="619"/>
      <c r="BP57" s="619"/>
      <c r="BQ57" s="619"/>
      <c r="BR57" s="619"/>
      <c r="BS57" s="624" t="str">
        <f>施設情報!C37&amp;""</f>
        <v/>
      </c>
      <c r="BT57" s="625"/>
      <c r="BU57" s="625"/>
      <c r="BV57" s="625"/>
      <c r="BW57" s="625"/>
      <c r="BX57" s="625"/>
      <c r="BY57" s="626"/>
      <c r="BZ57" s="602">
        <f ca="1">集計【幼稚園】!K21</f>
        <v>0</v>
      </c>
      <c r="CA57" s="603"/>
      <c r="CB57" s="603"/>
      <c r="CC57" s="603"/>
      <c r="CD57" s="603"/>
      <c r="CE57" s="603"/>
      <c r="CF57" s="603"/>
      <c r="CG57" s="603"/>
      <c r="CH57" s="603"/>
      <c r="CI57" s="603"/>
      <c r="CJ57" s="603"/>
      <c r="CK57" s="604"/>
      <c r="CL57" s="161"/>
      <c r="CM57" s="161"/>
      <c r="CN57" s="161"/>
      <c r="CO57" s="161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149"/>
      <c r="DL57" s="149"/>
      <c r="DM57" s="149"/>
      <c r="DN57" s="163"/>
      <c r="DO57" s="163"/>
      <c r="DP57" s="163"/>
      <c r="DQ57" s="163"/>
      <c r="DR57" s="163"/>
      <c r="DS57" s="163"/>
      <c r="DT57" s="163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</row>
    <row r="58" spans="2:192" ht="5.25" customHeight="1">
      <c r="B58" s="309"/>
      <c r="C58" s="526"/>
      <c r="D58" s="533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4"/>
      <c r="Q58" s="534"/>
      <c r="R58" s="534"/>
      <c r="S58" s="534"/>
      <c r="T58" s="534"/>
      <c r="U58" s="534"/>
      <c r="V58" s="534"/>
      <c r="W58" s="534"/>
      <c r="X58" s="534"/>
      <c r="Y58" s="534"/>
      <c r="Z58" s="534"/>
      <c r="AA58" s="534"/>
      <c r="AB58" s="535"/>
      <c r="AC58" s="536"/>
      <c r="AD58" s="536"/>
      <c r="AE58" s="536"/>
      <c r="AF58" s="536"/>
      <c r="AG58" s="536"/>
      <c r="AH58" s="537"/>
      <c r="AI58" s="538"/>
      <c r="AJ58" s="539"/>
      <c r="AK58" s="539"/>
      <c r="AL58" s="539"/>
      <c r="AM58" s="539"/>
      <c r="AN58" s="539"/>
      <c r="AO58" s="539"/>
      <c r="AP58" s="539"/>
      <c r="AQ58" s="539"/>
      <c r="AR58" s="539"/>
      <c r="AS58" s="539"/>
      <c r="AT58" s="540"/>
      <c r="AU58" s="620"/>
      <c r="AV58" s="621"/>
      <c r="AW58" s="621"/>
      <c r="AX58" s="621"/>
      <c r="AY58" s="621"/>
      <c r="AZ58" s="621"/>
      <c r="BA58" s="621"/>
      <c r="BB58" s="621"/>
      <c r="BC58" s="621"/>
      <c r="BD58" s="621"/>
      <c r="BE58" s="621"/>
      <c r="BF58" s="621"/>
      <c r="BG58" s="621"/>
      <c r="BH58" s="621"/>
      <c r="BI58" s="621"/>
      <c r="BJ58" s="621"/>
      <c r="BK58" s="621"/>
      <c r="BL58" s="621"/>
      <c r="BM58" s="621"/>
      <c r="BN58" s="621"/>
      <c r="BO58" s="621"/>
      <c r="BP58" s="621"/>
      <c r="BQ58" s="621"/>
      <c r="BR58" s="621"/>
      <c r="BS58" s="624"/>
      <c r="BT58" s="625"/>
      <c r="BU58" s="625"/>
      <c r="BV58" s="625"/>
      <c r="BW58" s="625"/>
      <c r="BX58" s="625"/>
      <c r="BY58" s="626"/>
      <c r="BZ58" s="602"/>
      <c r="CA58" s="603"/>
      <c r="CB58" s="603"/>
      <c r="CC58" s="603"/>
      <c r="CD58" s="603"/>
      <c r="CE58" s="603"/>
      <c r="CF58" s="603"/>
      <c r="CG58" s="603"/>
      <c r="CH58" s="603"/>
      <c r="CI58" s="603"/>
      <c r="CJ58" s="603"/>
      <c r="CK58" s="604"/>
      <c r="CL58" s="155"/>
      <c r="CM58" s="170"/>
      <c r="CN58" s="170"/>
      <c r="CO58" s="170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63"/>
      <c r="DO58" s="163"/>
      <c r="DP58" s="163"/>
      <c r="DQ58" s="163"/>
      <c r="DR58" s="163"/>
      <c r="DS58" s="163"/>
      <c r="DT58" s="163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67"/>
      <c r="EU58" s="167"/>
      <c r="EV58" s="167"/>
      <c r="EW58" s="167"/>
      <c r="EX58" s="147"/>
      <c r="EY58" s="147"/>
      <c r="EZ58" s="147"/>
      <c r="FA58" s="147"/>
      <c r="FB58" s="147"/>
      <c r="FC58" s="147"/>
      <c r="FD58" s="147"/>
      <c r="FE58" s="147"/>
      <c r="FF58" s="147"/>
      <c r="FG58" s="147"/>
      <c r="FH58" s="147"/>
      <c r="FI58" s="147"/>
      <c r="FJ58" s="144"/>
      <c r="FK58" s="144"/>
      <c r="FL58" s="144"/>
      <c r="FM58" s="144"/>
    </row>
    <row r="59" spans="2:192" ht="5.25" customHeight="1">
      <c r="B59" s="309"/>
      <c r="C59" s="526"/>
      <c r="D59" s="533"/>
      <c r="E59" s="534"/>
      <c r="F59" s="534"/>
      <c r="G59" s="534"/>
      <c r="H59" s="534"/>
      <c r="I59" s="534"/>
      <c r="J59" s="534"/>
      <c r="K59" s="534"/>
      <c r="L59" s="534"/>
      <c r="M59" s="534"/>
      <c r="N59" s="534"/>
      <c r="O59" s="534"/>
      <c r="P59" s="534"/>
      <c r="Q59" s="534"/>
      <c r="R59" s="534"/>
      <c r="S59" s="534"/>
      <c r="T59" s="534"/>
      <c r="U59" s="534"/>
      <c r="V59" s="534"/>
      <c r="W59" s="534"/>
      <c r="X59" s="534"/>
      <c r="Y59" s="534"/>
      <c r="Z59" s="534"/>
      <c r="AA59" s="534"/>
      <c r="AB59" s="535"/>
      <c r="AC59" s="536"/>
      <c r="AD59" s="536"/>
      <c r="AE59" s="536"/>
      <c r="AF59" s="536"/>
      <c r="AG59" s="536"/>
      <c r="AH59" s="537"/>
      <c r="AI59" s="538"/>
      <c r="AJ59" s="539"/>
      <c r="AK59" s="539"/>
      <c r="AL59" s="539"/>
      <c r="AM59" s="539"/>
      <c r="AN59" s="539"/>
      <c r="AO59" s="539"/>
      <c r="AP59" s="539"/>
      <c r="AQ59" s="539"/>
      <c r="AR59" s="539"/>
      <c r="AS59" s="539"/>
      <c r="AT59" s="540"/>
      <c r="AU59" s="620"/>
      <c r="AV59" s="621"/>
      <c r="AW59" s="621"/>
      <c r="AX59" s="621"/>
      <c r="AY59" s="621"/>
      <c r="AZ59" s="621"/>
      <c r="BA59" s="621"/>
      <c r="BB59" s="621"/>
      <c r="BC59" s="621"/>
      <c r="BD59" s="621"/>
      <c r="BE59" s="621"/>
      <c r="BF59" s="621"/>
      <c r="BG59" s="621"/>
      <c r="BH59" s="621"/>
      <c r="BI59" s="621"/>
      <c r="BJ59" s="621"/>
      <c r="BK59" s="621"/>
      <c r="BL59" s="621"/>
      <c r="BM59" s="621"/>
      <c r="BN59" s="621"/>
      <c r="BO59" s="621"/>
      <c r="BP59" s="621"/>
      <c r="BQ59" s="621"/>
      <c r="BR59" s="621"/>
      <c r="BS59" s="624"/>
      <c r="BT59" s="625"/>
      <c r="BU59" s="625"/>
      <c r="BV59" s="625"/>
      <c r="BW59" s="625"/>
      <c r="BX59" s="625"/>
      <c r="BY59" s="626"/>
      <c r="BZ59" s="602"/>
      <c r="CA59" s="603"/>
      <c r="CB59" s="603"/>
      <c r="CC59" s="603"/>
      <c r="CD59" s="603"/>
      <c r="CE59" s="603"/>
      <c r="CF59" s="603"/>
      <c r="CG59" s="603"/>
      <c r="CH59" s="603"/>
      <c r="CI59" s="603"/>
      <c r="CJ59" s="603"/>
      <c r="CK59" s="604"/>
      <c r="CL59" s="155"/>
      <c r="CM59" s="170"/>
      <c r="CN59" s="170"/>
      <c r="CO59" s="170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149"/>
      <c r="DL59" s="149"/>
      <c r="DM59" s="149"/>
      <c r="DN59" s="163"/>
      <c r="DO59" s="163"/>
      <c r="DP59" s="163"/>
      <c r="DQ59" s="163"/>
      <c r="DR59" s="163"/>
      <c r="DS59" s="163"/>
      <c r="DT59" s="163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  <c r="EQ59" s="147"/>
      <c r="ER59" s="147"/>
      <c r="ES59" s="147"/>
      <c r="ET59" s="167"/>
      <c r="EU59" s="167"/>
      <c r="EV59" s="167"/>
      <c r="EW59" s="167"/>
      <c r="EX59" s="147"/>
      <c r="EY59" s="147"/>
      <c r="EZ59" s="147"/>
      <c r="FA59" s="147"/>
      <c r="FB59" s="147"/>
      <c r="FC59" s="147"/>
      <c r="FD59" s="147"/>
      <c r="FE59" s="147"/>
      <c r="FF59" s="147"/>
      <c r="FG59" s="147"/>
      <c r="FH59" s="147"/>
      <c r="FI59" s="147"/>
      <c r="FJ59" s="144"/>
      <c r="FK59" s="144"/>
      <c r="FL59" s="144"/>
      <c r="FM59" s="144"/>
    </row>
    <row r="60" spans="2:192" ht="5.25" customHeight="1">
      <c r="B60" s="309"/>
      <c r="C60" s="526"/>
      <c r="D60" s="533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4"/>
      <c r="Q60" s="534"/>
      <c r="R60" s="534"/>
      <c r="S60" s="534"/>
      <c r="T60" s="534"/>
      <c r="U60" s="534"/>
      <c r="V60" s="534"/>
      <c r="W60" s="534"/>
      <c r="X60" s="534"/>
      <c r="Y60" s="534"/>
      <c r="Z60" s="534"/>
      <c r="AA60" s="534"/>
      <c r="AB60" s="535"/>
      <c r="AC60" s="536"/>
      <c r="AD60" s="536"/>
      <c r="AE60" s="536"/>
      <c r="AF60" s="536"/>
      <c r="AG60" s="536"/>
      <c r="AH60" s="537"/>
      <c r="AI60" s="538"/>
      <c r="AJ60" s="539"/>
      <c r="AK60" s="539"/>
      <c r="AL60" s="539"/>
      <c r="AM60" s="539"/>
      <c r="AN60" s="539"/>
      <c r="AO60" s="539"/>
      <c r="AP60" s="539"/>
      <c r="AQ60" s="539"/>
      <c r="AR60" s="539"/>
      <c r="AS60" s="539"/>
      <c r="AT60" s="540"/>
      <c r="AU60" s="620"/>
      <c r="AV60" s="621"/>
      <c r="AW60" s="621"/>
      <c r="AX60" s="621"/>
      <c r="AY60" s="621"/>
      <c r="AZ60" s="621"/>
      <c r="BA60" s="621"/>
      <c r="BB60" s="621"/>
      <c r="BC60" s="621"/>
      <c r="BD60" s="621"/>
      <c r="BE60" s="621"/>
      <c r="BF60" s="621"/>
      <c r="BG60" s="621"/>
      <c r="BH60" s="621"/>
      <c r="BI60" s="621"/>
      <c r="BJ60" s="621"/>
      <c r="BK60" s="621"/>
      <c r="BL60" s="621"/>
      <c r="BM60" s="621"/>
      <c r="BN60" s="621"/>
      <c r="BO60" s="621"/>
      <c r="BP60" s="621"/>
      <c r="BQ60" s="621"/>
      <c r="BR60" s="621"/>
      <c r="BS60" s="624"/>
      <c r="BT60" s="625"/>
      <c r="BU60" s="625"/>
      <c r="BV60" s="625"/>
      <c r="BW60" s="625"/>
      <c r="BX60" s="625"/>
      <c r="BY60" s="626"/>
      <c r="BZ60" s="602"/>
      <c r="CA60" s="603"/>
      <c r="CB60" s="603"/>
      <c r="CC60" s="603"/>
      <c r="CD60" s="603"/>
      <c r="CE60" s="603"/>
      <c r="CF60" s="603"/>
      <c r="CG60" s="603"/>
      <c r="CH60" s="603"/>
      <c r="CI60" s="603"/>
      <c r="CJ60" s="603"/>
      <c r="CK60" s="604"/>
      <c r="CL60" s="155"/>
      <c r="CM60" s="170"/>
      <c r="CN60" s="170"/>
      <c r="CO60" s="170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63"/>
      <c r="DO60" s="163"/>
      <c r="DP60" s="163"/>
      <c r="DQ60" s="163"/>
      <c r="DR60" s="163"/>
      <c r="DS60" s="163"/>
      <c r="DT60" s="163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67"/>
      <c r="EU60" s="167"/>
      <c r="EV60" s="167"/>
      <c r="EW60" s="167"/>
      <c r="EX60" s="147"/>
      <c r="EY60" s="147"/>
      <c r="EZ60" s="147"/>
      <c r="FA60" s="147"/>
      <c r="FB60" s="147"/>
      <c r="FC60" s="147"/>
      <c r="FD60" s="147"/>
      <c r="FE60" s="147"/>
      <c r="FF60" s="147"/>
      <c r="FG60" s="147"/>
      <c r="FH60" s="147"/>
      <c r="FI60" s="147"/>
      <c r="FJ60" s="144"/>
      <c r="FK60" s="144"/>
      <c r="FL60" s="144"/>
      <c r="FM60" s="144"/>
    </row>
    <row r="61" spans="2:192" ht="5.25" customHeight="1">
      <c r="B61" s="309"/>
      <c r="C61" s="526"/>
      <c r="D61" s="533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4"/>
      <c r="Q61" s="534"/>
      <c r="R61" s="534"/>
      <c r="S61" s="534"/>
      <c r="T61" s="534"/>
      <c r="U61" s="534"/>
      <c r="V61" s="534"/>
      <c r="W61" s="534"/>
      <c r="X61" s="534"/>
      <c r="Y61" s="534"/>
      <c r="Z61" s="534"/>
      <c r="AA61" s="534"/>
      <c r="AB61" s="535"/>
      <c r="AC61" s="536"/>
      <c r="AD61" s="536"/>
      <c r="AE61" s="536"/>
      <c r="AF61" s="536"/>
      <c r="AG61" s="536"/>
      <c r="AH61" s="537"/>
      <c r="AI61" s="538"/>
      <c r="AJ61" s="539"/>
      <c r="AK61" s="539"/>
      <c r="AL61" s="539"/>
      <c r="AM61" s="539"/>
      <c r="AN61" s="539"/>
      <c r="AO61" s="539"/>
      <c r="AP61" s="539"/>
      <c r="AQ61" s="539"/>
      <c r="AR61" s="539"/>
      <c r="AS61" s="539"/>
      <c r="AT61" s="540"/>
      <c r="AU61" s="622"/>
      <c r="AV61" s="623"/>
      <c r="AW61" s="623"/>
      <c r="AX61" s="623"/>
      <c r="AY61" s="623"/>
      <c r="AZ61" s="623"/>
      <c r="BA61" s="623"/>
      <c r="BB61" s="623"/>
      <c r="BC61" s="623"/>
      <c r="BD61" s="623"/>
      <c r="BE61" s="623"/>
      <c r="BF61" s="623"/>
      <c r="BG61" s="623"/>
      <c r="BH61" s="623"/>
      <c r="BI61" s="623"/>
      <c r="BJ61" s="623"/>
      <c r="BK61" s="623"/>
      <c r="BL61" s="623"/>
      <c r="BM61" s="623"/>
      <c r="BN61" s="623"/>
      <c r="BO61" s="623"/>
      <c r="BP61" s="623"/>
      <c r="BQ61" s="623"/>
      <c r="BR61" s="623"/>
      <c r="BS61" s="624"/>
      <c r="BT61" s="625"/>
      <c r="BU61" s="625"/>
      <c r="BV61" s="625"/>
      <c r="BW61" s="625"/>
      <c r="BX61" s="625"/>
      <c r="BY61" s="626"/>
      <c r="BZ61" s="602"/>
      <c r="CA61" s="603"/>
      <c r="CB61" s="603"/>
      <c r="CC61" s="603"/>
      <c r="CD61" s="603"/>
      <c r="CE61" s="603"/>
      <c r="CF61" s="603"/>
      <c r="CG61" s="603"/>
      <c r="CH61" s="603"/>
      <c r="CI61" s="603"/>
      <c r="CJ61" s="603"/>
      <c r="CK61" s="604"/>
      <c r="CL61" s="155"/>
      <c r="CM61" s="170"/>
      <c r="CN61" s="170"/>
      <c r="CO61" s="170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63"/>
      <c r="DO61" s="163"/>
      <c r="DP61" s="163"/>
      <c r="DQ61" s="163"/>
      <c r="DR61" s="163"/>
      <c r="DS61" s="163"/>
      <c r="DT61" s="163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67"/>
      <c r="EU61" s="167"/>
      <c r="EV61" s="167"/>
      <c r="EW61" s="167"/>
      <c r="EX61" s="147"/>
      <c r="EY61" s="147"/>
      <c r="EZ61" s="147"/>
      <c r="FA61" s="147"/>
      <c r="FB61" s="147"/>
      <c r="FC61" s="147"/>
      <c r="FD61" s="147"/>
      <c r="FE61" s="147"/>
      <c r="FF61" s="147"/>
      <c r="FG61" s="147"/>
      <c r="FH61" s="147"/>
      <c r="FI61" s="147"/>
      <c r="FJ61" s="144"/>
      <c r="FK61" s="144"/>
      <c r="FL61" s="144"/>
      <c r="FM61" s="144"/>
    </row>
    <row r="62" spans="2:192" ht="5.25" customHeight="1">
      <c r="B62" s="309"/>
      <c r="C62" s="526"/>
      <c r="D62" s="605" t="s">
        <v>132</v>
      </c>
      <c r="E62" s="606"/>
      <c r="F62" s="606"/>
      <c r="G62" s="606"/>
      <c r="H62" s="606"/>
      <c r="I62" s="606"/>
      <c r="J62" s="606"/>
      <c r="K62" s="606"/>
      <c r="L62" s="606"/>
      <c r="M62" s="606"/>
      <c r="N62" s="606"/>
      <c r="O62" s="606"/>
      <c r="P62" s="606"/>
      <c r="Q62" s="606"/>
      <c r="R62" s="606"/>
      <c r="S62" s="606"/>
      <c r="T62" s="606"/>
      <c r="U62" s="606"/>
      <c r="V62" s="611" t="str">
        <f>施設情報!C26&amp;""</f>
        <v/>
      </c>
      <c r="W62" s="611"/>
      <c r="X62" s="611"/>
      <c r="Y62" s="611"/>
      <c r="Z62" s="611"/>
      <c r="AA62" s="611"/>
      <c r="AB62" s="614" t="s">
        <v>211</v>
      </c>
      <c r="AC62" s="614"/>
      <c r="AD62" s="614"/>
      <c r="AE62" s="614"/>
      <c r="AF62" s="614"/>
      <c r="AG62" s="614"/>
      <c r="AH62" s="615"/>
      <c r="AI62" s="538">
        <f ca="1">集計【幼稚園】!K9</f>
        <v>0</v>
      </c>
      <c r="AJ62" s="539"/>
      <c r="AK62" s="539"/>
      <c r="AL62" s="539"/>
      <c r="AM62" s="539"/>
      <c r="AN62" s="539"/>
      <c r="AO62" s="539"/>
      <c r="AP62" s="539"/>
      <c r="AQ62" s="539"/>
      <c r="AR62" s="539"/>
      <c r="AS62" s="539"/>
      <c r="AT62" s="540"/>
      <c r="AU62" s="541"/>
      <c r="AV62" s="542"/>
      <c r="AW62" s="542"/>
      <c r="AX62" s="542"/>
      <c r="AY62" s="542"/>
      <c r="AZ62" s="542"/>
      <c r="BA62" s="542"/>
      <c r="BB62" s="542"/>
      <c r="BC62" s="542"/>
      <c r="BD62" s="542"/>
      <c r="BE62" s="542"/>
      <c r="BF62" s="542"/>
      <c r="BG62" s="542"/>
      <c r="BH62" s="542"/>
      <c r="BI62" s="542"/>
      <c r="BJ62" s="542"/>
      <c r="BK62" s="542"/>
      <c r="BL62" s="542"/>
      <c r="BM62" s="542"/>
      <c r="BN62" s="542"/>
      <c r="BO62" s="542"/>
      <c r="BP62" s="542"/>
      <c r="BQ62" s="542"/>
      <c r="BR62" s="542"/>
      <c r="BS62" s="542"/>
      <c r="BT62" s="542"/>
      <c r="BU62" s="542"/>
      <c r="BV62" s="542"/>
      <c r="BW62" s="542"/>
      <c r="BX62" s="542"/>
      <c r="BY62" s="543"/>
      <c r="BZ62" s="596"/>
      <c r="CA62" s="597"/>
      <c r="CB62" s="597"/>
      <c r="CC62" s="597"/>
      <c r="CD62" s="597"/>
      <c r="CE62" s="597"/>
      <c r="CF62" s="597"/>
      <c r="CG62" s="597"/>
      <c r="CH62" s="597"/>
      <c r="CI62" s="597"/>
      <c r="CJ62" s="597"/>
      <c r="CK62" s="598"/>
      <c r="CL62" s="155"/>
      <c r="CM62" s="170"/>
      <c r="CN62" s="170"/>
      <c r="CO62" s="170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68"/>
      <c r="DI62" s="168"/>
      <c r="DJ62" s="168"/>
      <c r="DK62" s="168"/>
      <c r="DL62" s="168"/>
      <c r="DM62" s="168"/>
      <c r="DN62" s="169"/>
      <c r="DO62" s="169"/>
      <c r="DP62" s="169"/>
      <c r="DQ62" s="169"/>
      <c r="DR62" s="169"/>
      <c r="DS62" s="169"/>
      <c r="DT62" s="169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47"/>
      <c r="EH62" s="147"/>
      <c r="EI62" s="147"/>
      <c r="EJ62" s="147"/>
      <c r="EK62" s="147"/>
      <c r="EL62" s="147"/>
      <c r="EM62" s="147"/>
      <c r="EN62" s="147"/>
      <c r="EO62" s="147"/>
      <c r="EP62" s="147"/>
      <c r="EQ62" s="147"/>
      <c r="ER62" s="147"/>
      <c r="ES62" s="147"/>
      <c r="ET62" s="167"/>
      <c r="EU62" s="167"/>
      <c r="EV62" s="167"/>
      <c r="EW62" s="167"/>
      <c r="EX62" s="147"/>
      <c r="EY62" s="147"/>
      <c r="EZ62" s="147"/>
      <c r="FA62" s="147"/>
      <c r="FB62" s="147"/>
      <c r="FC62" s="147"/>
      <c r="FD62" s="147"/>
      <c r="FE62" s="147"/>
      <c r="FF62" s="147"/>
      <c r="FG62" s="147"/>
      <c r="FH62" s="147"/>
      <c r="FI62" s="147"/>
      <c r="FJ62" s="144"/>
      <c r="FK62" s="144"/>
      <c r="FL62" s="144"/>
      <c r="FM62" s="144"/>
    </row>
    <row r="63" spans="2:192" ht="5.25" customHeight="1">
      <c r="B63" s="309"/>
      <c r="C63" s="526"/>
      <c r="D63" s="607"/>
      <c r="E63" s="608"/>
      <c r="F63" s="608"/>
      <c r="G63" s="608"/>
      <c r="H63" s="608"/>
      <c r="I63" s="608"/>
      <c r="J63" s="608"/>
      <c r="K63" s="608"/>
      <c r="L63" s="608"/>
      <c r="M63" s="608"/>
      <c r="N63" s="608"/>
      <c r="O63" s="608"/>
      <c r="P63" s="608"/>
      <c r="Q63" s="608"/>
      <c r="R63" s="608"/>
      <c r="S63" s="608"/>
      <c r="T63" s="608"/>
      <c r="U63" s="608"/>
      <c r="V63" s="612"/>
      <c r="W63" s="612"/>
      <c r="X63" s="612"/>
      <c r="Y63" s="612"/>
      <c r="Z63" s="612"/>
      <c r="AA63" s="612"/>
      <c r="AB63" s="616"/>
      <c r="AC63" s="616"/>
      <c r="AD63" s="616"/>
      <c r="AE63" s="616"/>
      <c r="AF63" s="616"/>
      <c r="AG63" s="616"/>
      <c r="AH63" s="617"/>
      <c r="AI63" s="538"/>
      <c r="AJ63" s="539"/>
      <c r="AK63" s="539"/>
      <c r="AL63" s="539"/>
      <c r="AM63" s="539"/>
      <c r="AN63" s="539"/>
      <c r="AO63" s="539"/>
      <c r="AP63" s="539"/>
      <c r="AQ63" s="539"/>
      <c r="AR63" s="539"/>
      <c r="AS63" s="539"/>
      <c r="AT63" s="540"/>
      <c r="AU63" s="541"/>
      <c r="AV63" s="542"/>
      <c r="AW63" s="542"/>
      <c r="AX63" s="542"/>
      <c r="AY63" s="542"/>
      <c r="AZ63" s="542"/>
      <c r="BA63" s="542"/>
      <c r="BB63" s="542"/>
      <c r="BC63" s="542"/>
      <c r="BD63" s="542"/>
      <c r="BE63" s="542"/>
      <c r="BF63" s="542"/>
      <c r="BG63" s="542"/>
      <c r="BH63" s="542"/>
      <c r="BI63" s="542"/>
      <c r="BJ63" s="542"/>
      <c r="BK63" s="542"/>
      <c r="BL63" s="542"/>
      <c r="BM63" s="542"/>
      <c r="BN63" s="542"/>
      <c r="BO63" s="542"/>
      <c r="BP63" s="542"/>
      <c r="BQ63" s="542"/>
      <c r="BR63" s="542"/>
      <c r="BS63" s="542"/>
      <c r="BT63" s="542"/>
      <c r="BU63" s="542"/>
      <c r="BV63" s="542"/>
      <c r="BW63" s="542"/>
      <c r="BX63" s="542"/>
      <c r="BY63" s="543"/>
      <c r="BZ63" s="596"/>
      <c r="CA63" s="597"/>
      <c r="CB63" s="597"/>
      <c r="CC63" s="597"/>
      <c r="CD63" s="597"/>
      <c r="CE63" s="597"/>
      <c r="CF63" s="597"/>
      <c r="CG63" s="597"/>
      <c r="CH63" s="597"/>
      <c r="CI63" s="597"/>
      <c r="CJ63" s="597"/>
      <c r="CK63" s="598"/>
      <c r="CL63" s="147"/>
      <c r="CM63" s="149"/>
      <c r="CN63" s="599"/>
      <c r="CO63" s="59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68"/>
      <c r="DI63" s="168"/>
      <c r="DJ63" s="168"/>
      <c r="DK63" s="168"/>
      <c r="DL63" s="168"/>
      <c r="DM63" s="168"/>
      <c r="DN63" s="169"/>
      <c r="DO63" s="169"/>
      <c r="DP63" s="169"/>
      <c r="DQ63" s="169"/>
      <c r="DR63" s="169"/>
      <c r="DS63" s="169"/>
      <c r="DT63" s="169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71"/>
      <c r="EH63" s="171"/>
      <c r="EI63" s="171"/>
      <c r="EJ63" s="171"/>
      <c r="EK63" s="171"/>
      <c r="EL63" s="171"/>
      <c r="EM63" s="171"/>
      <c r="EN63" s="171"/>
      <c r="EO63" s="171"/>
      <c r="EP63" s="171"/>
      <c r="EQ63" s="171"/>
      <c r="ER63" s="147"/>
      <c r="ES63" s="147"/>
      <c r="ET63" s="167"/>
      <c r="EU63" s="167"/>
      <c r="EV63" s="167"/>
      <c r="EW63" s="167"/>
      <c r="EX63" s="147"/>
      <c r="EY63" s="147"/>
      <c r="EZ63" s="147"/>
      <c r="FA63" s="147"/>
      <c r="FB63" s="147"/>
      <c r="FC63" s="147"/>
      <c r="FD63" s="147"/>
      <c r="FE63" s="147"/>
      <c r="FF63" s="147"/>
      <c r="FG63" s="147"/>
      <c r="FH63" s="147"/>
      <c r="FI63" s="147"/>
      <c r="FJ63" s="144"/>
      <c r="FK63" s="144"/>
      <c r="FL63" s="144"/>
      <c r="FM63" s="144"/>
    </row>
    <row r="64" spans="2:192" ht="5.25" customHeight="1">
      <c r="B64" s="309"/>
      <c r="C64" s="526"/>
      <c r="D64" s="607"/>
      <c r="E64" s="608"/>
      <c r="F64" s="608"/>
      <c r="G64" s="608"/>
      <c r="H64" s="608"/>
      <c r="I64" s="608"/>
      <c r="J64" s="608"/>
      <c r="K64" s="608"/>
      <c r="L64" s="608"/>
      <c r="M64" s="608"/>
      <c r="N64" s="608"/>
      <c r="O64" s="608"/>
      <c r="P64" s="608"/>
      <c r="Q64" s="608"/>
      <c r="R64" s="608"/>
      <c r="S64" s="608"/>
      <c r="T64" s="608"/>
      <c r="U64" s="608"/>
      <c r="V64" s="612"/>
      <c r="W64" s="612"/>
      <c r="X64" s="612"/>
      <c r="Y64" s="612"/>
      <c r="Z64" s="612"/>
      <c r="AA64" s="612"/>
      <c r="AB64" s="571" t="str">
        <f>施設情報!C27&amp;""</f>
        <v/>
      </c>
      <c r="AC64" s="572"/>
      <c r="AD64" s="572"/>
      <c r="AE64" s="572"/>
      <c r="AF64" s="572" t="s">
        <v>217</v>
      </c>
      <c r="AG64" s="572"/>
      <c r="AH64" s="577"/>
      <c r="AI64" s="538"/>
      <c r="AJ64" s="539"/>
      <c r="AK64" s="539"/>
      <c r="AL64" s="539"/>
      <c r="AM64" s="539"/>
      <c r="AN64" s="539"/>
      <c r="AO64" s="539"/>
      <c r="AP64" s="539"/>
      <c r="AQ64" s="539"/>
      <c r="AR64" s="539"/>
      <c r="AS64" s="539"/>
      <c r="AT64" s="540"/>
      <c r="AU64" s="541"/>
      <c r="AV64" s="542"/>
      <c r="AW64" s="542"/>
      <c r="AX64" s="542"/>
      <c r="AY64" s="542"/>
      <c r="AZ64" s="542"/>
      <c r="BA64" s="542"/>
      <c r="BB64" s="542"/>
      <c r="BC64" s="542"/>
      <c r="BD64" s="542"/>
      <c r="BE64" s="542"/>
      <c r="BF64" s="542"/>
      <c r="BG64" s="542"/>
      <c r="BH64" s="542"/>
      <c r="BI64" s="542"/>
      <c r="BJ64" s="542"/>
      <c r="BK64" s="542"/>
      <c r="BL64" s="542"/>
      <c r="BM64" s="542"/>
      <c r="BN64" s="542"/>
      <c r="BO64" s="542"/>
      <c r="BP64" s="542"/>
      <c r="BQ64" s="542"/>
      <c r="BR64" s="542"/>
      <c r="BS64" s="542"/>
      <c r="BT64" s="542"/>
      <c r="BU64" s="542"/>
      <c r="BV64" s="542"/>
      <c r="BW64" s="542"/>
      <c r="BX64" s="542"/>
      <c r="BY64" s="543"/>
      <c r="BZ64" s="596"/>
      <c r="CA64" s="597"/>
      <c r="CB64" s="597"/>
      <c r="CC64" s="597"/>
      <c r="CD64" s="597"/>
      <c r="CE64" s="597"/>
      <c r="CF64" s="597"/>
      <c r="CG64" s="597"/>
      <c r="CH64" s="597"/>
      <c r="CI64" s="597"/>
      <c r="CJ64" s="597"/>
      <c r="CK64" s="598"/>
      <c r="CP64" s="149"/>
      <c r="CQ64" s="149"/>
      <c r="CR64" s="149"/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  <c r="DC64" s="149"/>
      <c r="DD64" s="149"/>
      <c r="DE64" s="149"/>
      <c r="DF64" s="149"/>
      <c r="DG64" s="149"/>
      <c r="DH64" s="168"/>
      <c r="DI64" s="168"/>
      <c r="DJ64" s="168"/>
      <c r="DK64" s="168"/>
      <c r="DL64" s="168"/>
      <c r="DM64" s="168"/>
      <c r="DN64" s="172"/>
      <c r="DO64" s="172"/>
      <c r="DP64" s="172"/>
      <c r="DQ64" s="172"/>
      <c r="DR64" s="172"/>
      <c r="DS64" s="172"/>
      <c r="DT64" s="172"/>
      <c r="DU64" s="162"/>
      <c r="DV64" s="162"/>
      <c r="DW64" s="162"/>
      <c r="DX64" s="162"/>
      <c r="DY64" s="162"/>
      <c r="DZ64" s="162"/>
      <c r="EA64" s="162"/>
      <c r="EB64" s="162"/>
      <c r="EC64" s="162"/>
      <c r="ED64" s="162"/>
      <c r="EE64" s="162"/>
      <c r="EF64" s="162"/>
    </row>
    <row r="65" spans="2:192" ht="5.25" customHeight="1">
      <c r="B65" s="309"/>
      <c r="C65" s="526"/>
      <c r="D65" s="607"/>
      <c r="E65" s="608"/>
      <c r="F65" s="608"/>
      <c r="G65" s="608"/>
      <c r="H65" s="608"/>
      <c r="I65" s="608"/>
      <c r="J65" s="608"/>
      <c r="K65" s="608"/>
      <c r="L65" s="608"/>
      <c r="M65" s="608"/>
      <c r="N65" s="608"/>
      <c r="O65" s="608"/>
      <c r="P65" s="608"/>
      <c r="Q65" s="608"/>
      <c r="R65" s="608"/>
      <c r="S65" s="608"/>
      <c r="T65" s="608"/>
      <c r="U65" s="608"/>
      <c r="V65" s="612"/>
      <c r="W65" s="612"/>
      <c r="X65" s="612"/>
      <c r="Y65" s="612"/>
      <c r="Z65" s="612"/>
      <c r="AA65" s="612"/>
      <c r="AB65" s="573"/>
      <c r="AC65" s="574"/>
      <c r="AD65" s="574"/>
      <c r="AE65" s="574"/>
      <c r="AF65" s="574"/>
      <c r="AG65" s="574"/>
      <c r="AH65" s="578"/>
      <c r="AI65" s="538"/>
      <c r="AJ65" s="539"/>
      <c r="AK65" s="539"/>
      <c r="AL65" s="539"/>
      <c r="AM65" s="539"/>
      <c r="AN65" s="539"/>
      <c r="AO65" s="539"/>
      <c r="AP65" s="539"/>
      <c r="AQ65" s="539"/>
      <c r="AR65" s="539"/>
      <c r="AS65" s="539"/>
      <c r="AT65" s="540"/>
      <c r="AU65" s="541"/>
      <c r="AV65" s="542"/>
      <c r="AW65" s="542"/>
      <c r="AX65" s="542"/>
      <c r="AY65" s="542"/>
      <c r="AZ65" s="542"/>
      <c r="BA65" s="542"/>
      <c r="BB65" s="542"/>
      <c r="BC65" s="542"/>
      <c r="BD65" s="542"/>
      <c r="BE65" s="542"/>
      <c r="BF65" s="542"/>
      <c r="BG65" s="542"/>
      <c r="BH65" s="542"/>
      <c r="BI65" s="542"/>
      <c r="BJ65" s="542"/>
      <c r="BK65" s="542"/>
      <c r="BL65" s="542"/>
      <c r="BM65" s="542"/>
      <c r="BN65" s="542"/>
      <c r="BO65" s="542"/>
      <c r="BP65" s="542"/>
      <c r="BQ65" s="542"/>
      <c r="BR65" s="542"/>
      <c r="BS65" s="542"/>
      <c r="BT65" s="542"/>
      <c r="BU65" s="542"/>
      <c r="BV65" s="542"/>
      <c r="BW65" s="542"/>
      <c r="BX65" s="542"/>
      <c r="BY65" s="543"/>
      <c r="BZ65" s="596"/>
      <c r="CA65" s="597"/>
      <c r="CB65" s="597"/>
      <c r="CC65" s="597"/>
      <c r="CD65" s="597"/>
      <c r="CE65" s="597"/>
      <c r="CF65" s="597"/>
      <c r="CG65" s="597"/>
      <c r="CH65" s="597"/>
      <c r="CI65" s="597"/>
      <c r="CJ65" s="597"/>
      <c r="CK65" s="598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  <c r="DA65" s="149"/>
      <c r="DB65" s="149"/>
      <c r="DC65" s="149"/>
      <c r="DD65" s="149"/>
      <c r="DE65" s="149"/>
      <c r="DF65" s="149"/>
      <c r="DG65" s="149"/>
      <c r="DH65" s="168"/>
      <c r="DI65" s="168"/>
      <c r="DJ65" s="168"/>
      <c r="DK65" s="168"/>
      <c r="DL65" s="168"/>
      <c r="DM65" s="168"/>
      <c r="DN65" s="172"/>
      <c r="DO65" s="172"/>
      <c r="DP65" s="172"/>
      <c r="DQ65" s="172"/>
      <c r="DR65" s="172"/>
      <c r="DS65" s="172"/>
      <c r="DT65" s="172"/>
      <c r="DU65" s="162"/>
      <c r="DV65" s="162"/>
      <c r="DW65" s="162"/>
      <c r="DX65" s="162"/>
      <c r="DY65" s="162"/>
      <c r="DZ65" s="162"/>
      <c r="EA65" s="162"/>
      <c r="EB65" s="162"/>
      <c r="EC65" s="162"/>
      <c r="ED65" s="162"/>
      <c r="EE65" s="162"/>
      <c r="EF65" s="162"/>
    </row>
    <row r="66" spans="2:192" ht="5.25" customHeight="1">
      <c r="B66" s="309"/>
      <c r="C66" s="526"/>
      <c r="D66" s="609"/>
      <c r="E66" s="610"/>
      <c r="F66" s="610"/>
      <c r="G66" s="610"/>
      <c r="H66" s="610"/>
      <c r="I66" s="610"/>
      <c r="J66" s="610"/>
      <c r="K66" s="610"/>
      <c r="L66" s="610"/>
      <c r="M66" s="610"/>
      <c r="N66" s="610"/>
      <c r="O66" s="610"/>
      <c r="P66" s="610"/>
      <c r="Q66" s="610"/>
      <c r="R66" s="610"/>
      <c r="S66" s="610"/>
      <c r="T66" s="610"/>
      <c r="U66" s="610"/>
      <c r="V66" s="613"/>
      <c r="W66" s="613"/>
      <c r="X66" s="613"/>
      <c r="Y66" s="613"/>
      <c r="Z66" s="613"/>
      <c r="AA66" s="613"/>
      <c r="AB66" s="575"/>
      <c r="AC66" s="576"/>
      <c r="AD66" s="576"/>
      <c r="AE66" s="576"/>
      <c r="AF66" s="576"/>
      <c r="AG66" s="576"/>
      <c r="AH66" s="579"/>
      <c r="AI66" s="538"/>
      <c r="AJ66" s="539"/>
      <c r="AK66" s="539"/>
      <c r="AL66" s="539"/>
      <c r="AM66" s="539"/>
      <c r="AN66" s="539"/>
      <c r="AO66" s="539"/>
      <c r="AP66" s="539"/>
      <c r="AQ66" s="539"/>
      <c r="AR66" s="539"/>
      <c r="AS66" s="539"/>
      <c r="AT66" s="540"/>
      <c r="AU66" s="541"/>
      <c r="AV66" s="542"/>
      <c r="AW66" s="542"/>
      <c r="AX66" s="542"/>
      <c r="AY66" s="542"/>
      <c r="AZ66" s="542"/>
      <c r="BA66" s="542"/>
      <c r="BB66" s="542"/>
      <c r="BC66" s="542"/>
      <c r="BD66" s="542"/>
      <c r="BE66" s="542"/>
      <c r="BF66" s="542"/>
      <c r="BG66" s="542"/>
      <c r="BH66" s="542"/>
      <c r="BI66" s="542"/>
      <c r="BJ66" s="542"/>
      <c r="BK66" s="542"/>
      <c r="BL66" s="542"/>
      <c r="BM66" s="542"/>
      <c r="BN66" s="542"/>
      <c r="BO66" s="542"/>
      <c r="BP66" s="542"/>
      <c r="BQ66" s="542"/>
      <c r="BR66" s="542"/>
      <c r="BS66" s="542"/>
      <c r="BT66" s="542"/>
      <c r="BU66" s="542"/>
      <c r="BV66" s="542"/>
      <c r="BW66" s="542"/>
      <c r="BX66" s="542"/>
      <c r="BY66" s="543"/>
      <c r="BZ66" s="596"/>
      <c r="CA66" s="597"/>
      <c r="CB66" s="597"/>
      <c r="CC66" s="597"/>
      <c r="CD66" s="597"/>
      <c r="CE66" s="597"/>
      <c r="CF66" s="597"/>
      <c r="CG66" s="597"/>
      <c r="CH66" s="597"/>
      <c r="CI66" s="597"/>
      <c r="CJ66" s="597"/>
      <c r="CK66" s="598"/>
      <c r="CP66" s="149"/>
      <c r="CQ66" s="149"/>
      <c r="CR66" s="149"/>
      <c r="CS66" s="149"/>
      <c r="CT66" s="149"/>
      <c r="CU66" s="149"/>
      <c r="CV66" s="149"/>
      <c r="CW66" s="149"/>
      <c r="CX66" s="149"/>
      <c r="CY66" s="149"/>
      <c r="CZ66" s="149"/>
      <c r="DA66" s="149"/>
      <c r="DB66" s="149"/>
      <c r="DC66" s="149"/>
      <c r="DD66" s="149"/>
      <c r="DE66" s="149"/>
      <c r="DF66" s="149"/>
      <c r="DG66" s="149"/>
      <c r="DH66" s="168"/>
      <c r="DI66" s="168"/>
      <c r="DJ66" s="168"/>
      <c r="DK66" s="168"/>
      <c r="DL66" s="168"/>
      <c r="DM66" s="168"/>
      <c r="DN66" s="172"/>
      <c r="DO66" s="172"/>
      <c r="DP66" s="172"/>
      <c r="DQ66" s="172"/>
      <c r="DR66" s="172"/>
      <c r="DS66" s="172"/>
      <c r="DT66" s="172"/>
      <c r="DU66" s="162"/>
      <c r="DV66" s="162"/>
      <c r="DW66" s="162"/>
      <c r="DX66" s="162"/>
      <c r="DY66" s="162"/>
      <c r="DZ66" s="162"/>
      <c r="EA66" s="162"/>
      <c r="EB66" s="162"/>
      <c r="EC66" s="162"/>
      <c r="ED66" s="162"/>
      <c r="EE66" s="162"/>
      <c r="EF66" s="162"/>
    </row>
    <row r="67" spans="2:192" ht="5.25" customHeight="1">
      <c r="B67" s="309"/>
      <c r="C67" s="526"/>
      <c r="D67" s="533" t="s">
        <v>179</v>
      </c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4"/>
      <c r="P67" s="534"/>
      <c r="Q67" s="534"/>
      <c r="R67" s="534"/>
      <c r="S67" s="534"/>
      <c r="T67" s="534"/>
      <c r="U67" s="534"/>
      <c r="V67" s="534"/>
      <c r="W67" s="534"/>
      <c r="X67" s="534"/>
      <c r="Y67" s="534"/>
      <c r="Z67" s="534"/>
      <c r="AA67" s="534"/>
      <c r="AB67" s="630" t="s">
        <v>212</v>
      </c>
      <c r="AC67" s="631"/>
      <c r="AD67" s="631"/>
      <c r="AE67" s="631"/>
      <c r="AF67" s="631"/>
      <c r="AG67" s="631"/>
      <c r="AH67" s="632"/>
      <c r="AI67" s="538">
        <f ca="1">集計【幼稚園】!K10</f>
        <v>0</v>
      </c>
      <c r="AJ67" s="539"/>
      <c r="AK67" s="539"/>
      <c r="AL67" s="539"/>
      <c r="AM67" s="539"/>
      <c r="AN67" s="539"/>
      <c r="AO67" s="539"/>
      <c r="AP67" s="539"/>
      <c r="AQ67" s="539"/>
      <c r="AR67" s="539"/>
      <c r="AS67" s="539"/>
      <c r="AT67" s="540"/>
      <c r="AU67" s="541"/>
      <c r="AV67" s="542"/>
      <c r="AW67" s="542"/>
      <c r="AX67" s="542"/>
      <c r="AY67" s="542"/>
      <c r="AZ67" s="542"/>
      <c r="BA67" s="542"/>
      <c r="BB67" s="542"/>
      <c r="BC67" s="542"/>
      <c r="BD67" s="542"/>
      <c r="BE67" s="542"/>
      <c r="BF67" s="542"/>
      <c r="BG67" s="542"/>
      <c r="BH67" s="542"/>
      <c r="BI67" s="542"/>
      <c r="BJ67" s="542"/>
      <c r="BK67" s="542"/>
      <c r="BL67" s="542"/>
      <c r="BM67" s="542"/>
      <c r="BN67" s="542"/>
      <c r="BO67" s="542"/>
      <c r="BP67" s="542"/>
      <c r="BQ67" s="542"/>
      <c r="BR67" s="542"/>
      <c r="BS67" s="542"/>
      <c r="BT67" s="542"/>
      <c r="BU67" s="542"/>
      <c r="BV67" s="542"/>
      <c r="BW67" s="542"/>
      <c r="BX67" s="542"/>
      <c r="BY67" s="543"/>
      <c r="BZ67" s="596"/>
      <c r="CA67" s="597"/>
      <c r="CB67" s="597"/>
      <c r="CC67" s="597"/>
      <c r="CD67" s="597"/>
      <c r="CE67" s="597"/>
      <c r="CF67" s="597"/>
      <c r="CG67" s="597"/>
      <c r="CH67" s="597"/>
      <c r="CI67" s="597"/>
      <c r="CJ67" s="597"/>
      <c r="CK67" s="598"/>
      <c r="CP67" s="149"/>
      <c r="CQ67" s="149"/>
      <c r="CR67" s="149"/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  <c r="DC67" s="149"/>
      <c r="DD67" s="149"/>
      <c r="DE67" s="149"/>
      <c r="DF67" s="149"/>
      <c r="DG67" s="149"/>
      <c r="DH67" s="149"/>
      <c r="DI67" s="149"/>
      <c r="DJ67" s="149"/>
      <c r="DK67" s="149"/>
      <c r="DL67" s="149"/>
      <c r="DM67" s="149"/>
      <c r="DN67" s="169"/>
      <c r="DO67" s="169"/>
      <c r="DP67" s="169"/>
      <c r="DQ67" s="169"/>
      <c r="DR67" s="169"/>
      <c r="DS67" s="169"/>
      <c r="DT67" s="169"/>
      <c r="DU67" s="162"/>
      <c r="DV67" s="162"/>
      <c r="DW67" s="162"/>
      <c r="DX67" s="162"/>
      <c r="DY67" s="162"/>
      <c r="DZ67" s="162"/>
      <c r="EA67" s="162"/>
      <c r="EB67" s="162"/>
      <c r="EC67" s="162"/>
      <c r="ED67" s="162"/>
      <c r="EE67" s="162"/>
      <c r="EF67" s="162"/>
    </row>
    <row r="68" spans="2:192" ht="5.25" customHeight="1">
      <c r="B68" s="309"/>
      <c r="C68" s="526"/>
      <c r="D68" s="533"/>
      <c r="E68" s="534"/>
      <c r="F68" s="534"/>
      <c r="G68" s="534"/>
      <c r="H68" s="534"/>
      <c r="I68" s="534"/>
      <c r="J68" s="534"/>
      <c r="K68" s="534"/>
      <c r="L68" s="534"/>
      <c r="M68" s="534"/>
      <c r="N68" s="534"/>
      <c r="O68" s="534"/>
      <c r="P68" s="534"/>
      <c r="Q68" s="534"/>
      <c r="R68" s="534"/>
      <c r="S68" s="534"/>
      <c r="T68" s="534"/>
      <c r="U68" s="534"/>
      <c r="V68" s="534"/>
      <c r="W68" s="534"/>
      <c r="X68" s="534"/>
      <c r="Y68" s="534"/>
      <c r="Z68" s="534"/>
      <c r="AA68" s="534"/>
      <c r="AB68" s="633"/>
      <c r="AC68" s="634"/>
      <c r="AD68" s="634"/>
      <c r="AE68" s="634"/>
      <c r="AF68" s="634"/>
      <c r="AG68" s="634"/>
      <c r="AH68" s="635"/>
      <c r="AI68" s="538"/>
      <c r="AJ68" s="539"/>
      <c r="AK68" s="539"/>
      <c r="AL68" s="539"/>
      <c r="AM68" s="539"/>
      <c r="AN68" s="539"/>
      <c r="AO68" s="539"/>
      <c r="AP68" s="539"/>
      <c r="AQ68" s="539"/>
      <c r="AR68" s="539"/>
      <c r="AS68" s="539"/>
      <c r="AT68" s="540"/>
      <c r="AU68" s="541"/>
      <c r="AV68" s="542"/>
      <c r="AW68" s="542"/>
      <c r="AX68" s="542"/>
      <c r="AY68" s="542"/>
      <c r="AZ68" s="542"/>
      <c r="BA68" s="542"/>
      <c r="BB68" s="542"/>
      <c r="BC68" s="542"/>
      <c r="BD68" s="542"/>
      <c r="BE68" s="542"/>
      <c r="BF68" s="542"/>
      <c r="BG68" s="542"/>
      <c r="BH68" s="542"/>
      <c r="BI68" s="542"/>
      <c r="BJ68" s="542"/>
      <c r="BK68" s="542"/>
      <c r="BL68" s="542"/>
      <c r="BM68" s="542"/>
      <c r="BN68" s="542"/>
      <c r="BO68" s="542"/>
      <c r="BP68" s="542"/>
      <c r="BQ68" s="542"/>
      <c r="BR68" s="542"/>
      <c r="BS68" s="542"/>
      <c r="BT68" s="542"/>
      <c r="BU68" s="542"/>
      <c r="BV68" s="542"/>
      <c r="BW68" s="542"/>
      <c r="BX68" s="542"/>
      <c r="BY68" s="543"/>
      <c r="BZ68" s="596"/>
      <c r="CA68" s="597"/>
      <c r="CB68" s="597"/>
      <c r="CC68" s="597"/>
      <c r="CD68" s="597"/>
      <c r="CE68" s="597"/>
      <c r="CF68" s="597"/>
      <c r="CG68" s="597"/>
      <c r="CH68" s="597"/>
      <c r="CI68" s="597"/>
      <c r="CJ68" s="597"/>
      <c r="CK68" s="598"/>
      <c r="CP68" s="149"/>
      <c r="CQ68" s="149"/>
      <c r="CR68" s="149"/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  <c r="DC68" s="149"/>
      <c r="DD68" s="149"/>
      <c r="DE68" s="149"/>
      <c r="DF68" s="149"/>
      <c r="DG68" s="149"/>
      <c r="DH68" s="149"/>
      <c r="DI68" s="149"/>
      <c r="DJ68" s="149"/>
      <c r="DK68" s="149"/>
      <c r="DL68" s="149"/>
      <c r="DM68" s="149"/>
      <c r="DN68" s="169"/>
      <c r="DO68" s="169"/>
      <c r="DP68" s="169"/>
      <c r="DQ68" s="169"/>
      <c r="DR68" s="169"/>
      <c r="DS68" s="169"/>
      <c r="DT68" s="169"/>
      <c r="DU68" s="162"/>
      <c r="DV68" s="162"/>
      <c r="DW68" s="162"/>
      <c r="DX68" s="162"/>
      <c r="DY68" s="162"/>
      <c r="DZ68" s="162"/>
      <c r="EA68" s="162"/>
      <c r="EB68" s="162"/>
      <c r="EC68" s="162"/>
      <c r="ED68" s="162"/>
      <c r="EE68" s="162"/>
      <c r="EF68" s="162"/>
    </row>
    <row r="69" spans="2:192" ht="5.25" customHeight="1">
      <c r="B69" s="309"/>
      <c r="C69" s="526"/>
      <c r="D69" s="533"/>
      <c r="E69" s="534"/>
      <c r="F69" s="534"/>
      <c r="G69" s="534"/>
      <c r="H69" s="534"/>
      <c r="I69" s="534"/>
      <c r="J69" s="534"/>
      <c r="K69" s="534"/>
      <c r="L69" s="534"/>
      <c r="M69" s="534"/>
      <c r="N69" s="534"/>
      <c r="O69" s="534"/>
      <c r="P69" s="534"/>
      <c r="Q69" s="534"/>
      <c r="R69" s="534"/>
      <c r="S69" s="534"/>
      <c r="T69" s="534"/>
      <c r="U69" s="534"/>
      <c r="V69" s="534"/>
      <c r="W69" s="534"/>
      <c r="X69" s="534"/>
      <c r="Y69" s="534"/>
      <c r="Z69" s="534"/>
      <c r="AA69" s="534"/>
      <c r="AB69" s="571" t="str">
        <f>IF(BA26="有",施設情報!C28&amp;"","")</f>
        <v/>
      </c>
      <c r="AC69" s="572"/>
      <c r="AD69" s="572"/>
      <c r="AE69" s="572"/>
      <c r="AF69" s="572" t="s">
        <v>217</v>
      </c>
      <c r="AG69" s="572"/>
      <c r="AH69" s="577"/>
      <c r="AI69" s="538"/>
      <c r="AJ69" s="539"/>
      <c r="AK69" s="539"/>
      <c r="AL69" s="539"/>
      <c r="AM69" s="539"/>
      <c r="AN69" s="539"/>
      <c r="AO69" s="539"/>
      <c r="AP69" s="539"/>
      <c r="AQ69" s="539"/>
      <c r="AR69" s="539"/>
      <c r="AS69" s="539"/>
      <c r="AT69" s="540"/>
      <c r="AU69" s="541"/>
      <c r="AV69" s="542"/>
      <c r="AW69" s="542"/>
      <c r="AX69" s="542"/>
      <c r="AY69" s="542"/>
      <c r="AZ69" s="542"/>
      <c r="BA69" s="542"/>
      <c r="BB69" s="542"/>
      <c r="BC69" s="542"/>
      <c r="BD69" s="542"/>
      <c r="BE69" s="542"/>
      <c r="BF69" s="542"/>
      <c r="BG69" s="542"/>
      <c r="BH69" s="542"/>
      <c r="BI69" s="542"/>
      <c r="BJ69" s="542"/>
      <c r="BK69" s="542"/>
      <c r="BL69" s="542"/>
      <c r="BM69" s="542"/>
      <c r="BN69" s="542"/>
      <c r="BO69" s="542"/>
      <c r="BP69" s="542"/>
      <c r="BQ69" s="542"/>
      <c r="BR69" s="542"/>
      <c r="BS69" s="542"/>
      <c r="BT69" s="542"/>
      <c r="BU69" s="542"/>
      <c r="BV69" s="542"/>
      <c r="BW69" s="542"/>
      <c r="BX69" s="542"/>
      <c r="BY69" s="543"/>
      <c r="BZ69" s="596"/>
      <c r="CA69" s="597"/>
      <c r="CB69" s="597"/>
      <c r="CC69" s="597"/>
      <c r="CD69" s="597"/>
      <c r="CE69" s="597"/>
      <c r="CF69" s="597"/>
      <c r="CG69" s="597"/>
      <c r="CH69" s="597"/>
      <c r="CI69" s="597"/>
      <c r="CJ69" s="597"/>
      <c r="CK69" s="598"/>
      <c r="CP69" s="149"/>
      <c r="CQ69" s="149"/>
      <c r="CR69" s="149"/>
      <c r="CS69" s="149"/>
      <c r="CT69" s="149"/>
      <c r="CU69" s="149"/>
      <c r="CV69" s="149"/>
      <c r="CW69" s="149"/>
      <c r="CX69" s="149"/>
      <c r="CY69" s="149"/>
      <c r="CZ69" s="149"/>
      <c r="DA69" s="149"/>
      <c r="DB69" s="149"/>
      <c r="DC69" s="149"/>
      <c r="DD69" s="149"/>
      <c r="DE69" s="149"/>
      <c r="DF69" s="149"/>
      <c r="DG69" s="149"/>
      <c r="DH69" s="149"/>
      <c r="DI69" s="149"/>
      <c r="DJ69" s="149"/>
      <c r="DK69" s="149"/>
      <c r="DL69" s="149"/>
      <c r="DM69" s="149"/>
      <c r="DN69" s="172"/>
      <c r="DO69" s="172"/>
      <c r="DP69" s="172"/>
      <c r="DQ69" s="172"/>
      <c r="DR69" s="172"/>
      <c r="DS69" s="172"/>
      <c r="DT69" s="17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2"/>
      <c r="EE69" s="162"/>
      <c r="EF69" s="162"/>
    </row>
    <row r="70" spans="2:192" ht="5.25" customHeight="1">
      <c r="B70" s="309"/>
      <c r="C70" s="526"/>
      <c r="D70" s="533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534"/>
      <c r="Z70" s="534"/>
      <c r="AA70" s="534"/>
      <c r="AB70" s="573"/>
      <c r="AC70" s="574"/>
      <c r="AD70" s="574"/>
      <c r="AE70" s="574"/>
      <c r="AF70" s="574"/>
      <c r="AG70" s="574"/>
      <c r="AH70" s="578"/>
      <c r="AI70" s="538"/>
      <c r="AJ70" s="539"/>
      <c r="AK70" s="539"/>
      <c r="AL70" s="539"/>
      <c r="AM70" s="539"/>
      <c r="AN70" s="539"/>
      <c r="AO70" s="539"/>
      <c r="AP70" s="539"/>
      <c r="AQ70" s="539"/>
      <c r="AR70" s="539"/>
      <c r="AS70" s="539"/>
      <c r="AT70" s="540"/>
      <c r="AU70" s="541"/>
      <c r="AV70" s="542"/>
      <c r="AW70" s="542"/>
      <c r="AX70" s="542"/>
      <c r="AY70" s="542"/>
      <c r="AZ70" s="542"/>
      <c r="BA70" s="542"/>
      <c r="BB70" s="542"/>
      <c r="BC70" s="542"/>
      <c r="BD70" s="542"/>
      <c r="BE70" s="542"/>
      <c r="BF70" s="542"/>
      <c r="BG70" s="542"/>
      <c r="BH70" s="542"/>
      <c r="BI70" s="542"/>
      <c r="BJ70" s="542"/>
      <c r="BK70" s="542"/>
      <c r="BL70" s="542"/>
      <c r="BM70" s="542"/>
      <c r="BN70" s="542"/>
      <c r="BO70" s="542"/>
      <c r="BP70" s="542"/>
      <c r="BQ70" s="542"/>
      <c r="BR70" s="542"/>
      <c r="BS70" s="542"/>
      <c r="BT70" s="542"/>
      <c r="BU70" s="542"/>
      <c r="BV70" s="542"/>
      <c r="BW70" s="542"/>
      <c r="BX70" s="542"/>
      <c r="BY70" s="543"/>
      <c r="BZ70" s="596"/>
      <c r="CA70" s="597"/>
      <c r="CB70" s="597"/>
      <c r="CC70" s="597"/>
      <c r="CD70" s="597"/>
      <c r="CE70" s="597"/>
      <c r="CF70" s="597"/>
      <c r="CG70" s="597"/>
      <c r="CH70" s="597"/>
      <c r="CI70" s="597"/>
      <c r="CJ70" s="597"/>
      <c r="CK70" s="598"/>
      <c r="CP70" s="149"/>
      <c r="CQ70" s="149"/>
      <c r="CR70" s="149"/>
      <c r="CS70" s="149"/>
      <c r="CT70" s="149"/>
      <c r="CU70" s="149"/>
      <c r="CV70" s="149"/>
      <c r="CW70" s="149"/>
      <c r="CX70" s="149"/>
      <c r="CY70" s="149"/>
      <c r="CZ70" s="149"/>
      <c r="DA70" s="149"/>
      <c r="DB70" s="149"/>
      <c r="DC70" s="149"/>
      <c r="DD70" s="149"/>
      <c r="DE70" s="149"/>
      <c r="DF70" s="149"/>
      <c r="DG70" s="149"/>
      <c r="DH70" s="149"/>
      <c r="DI70" s="149"/>
      <c r="DJ70" s="149"/>
      <c r="DK70" s="149"/>
      <c r="DL70" s="149"/>
      <c r="DM70" s="149"/>
      <c r="DN70" s="172"/>
      <c r="DO70" s="172"/>
      <c r="DP70" s="172"/>
      <c r="DQ70" s="172"/>
      <c r="DR70" s="172"/>
      <c r="DS70" s="172"/>
      <c r="DT70" s="172"/>
      <c r="DU70" s="162"/>
      <c r="DV70" s="162"/>
      <c r="DW70" s="162"/>
      <c r="DX70" s="162"/>
      <c r="DY70" s="162"/>
      <c r="DZ70" s="162"/>
      <c r="EA70" s="162"/>
      <c r="EB70" s="162"/>
      <c r="EC70" s="162"/>
      <c r="ED70" s="162"/>
      <c r="EE70" s="162"/>
      <c r="EF70" s="162"/>
    </row>
    <row r="71" spans="2:192" ht="5.25" customHeight="1">
      <c r="B71" s="309"/>
      <c r="C71" s="526"/>
      <c r="D71" s="533"/>
      <c r="E71" s="534"/>
      <c r="F71" s="534"/>
      <c r="G71" s="534"/>
      <c r="H71" s="534"/>
      <c r="I71" s="534"/>
      <c r="J71" s="534"/>
      <c r="K71" s="534"/>
      <c r="L71" s="534"/>
      <c r="M71" s="534"/>
      <c r="N71" s="534"/>
      <c r="O71" s="534"/>
      <c r="P71" s="534"/>
      <c r="Q71" s="534"/>
      <c r="R71" s="534"/>
      <c r="S71" s="534"/>
      <c r="T71" s="534"/>
      <c r="U71" s="534"/>
      <c r="V71" s="534"/>
      <c r="W71" s="534"/>
      <c r="X71" s="534"/>
      <c r="Y71" s="534"/>
      <c r="Z71" s="534"/>
      <c r="AA71" s="534"/>
      <c r="AB71" s="575"/>
      <c r="AC71" s="576"/>
      <c r="AD71" s="576"/>
      <c r="AE71" s="576"/>
      <c r="AF71" s="576"/>
      <c r="AG71" s="576"/>
      <c r="AH71" s="579"/>
      <c r="AI71" s="538"/>
      <c r="AJ71" s="539"/>
      <c r="AK71" s="539"/>
      <c r="AL71" s="539"/>
      <c r="AM71" s="539"/>
      <c r="AN71" s="539"/>
      <c r="AO71" s="539"/>
      <c r="AP71" s="539"/>
      <c r="AQ71" s="539"/>
      <c r="AR71" s="539"/>
      <c r="AS71" s="539"/>
      <c r="AT71" s="540"/>
      <c r="AU71" s="541"/>
      <c r="AV71" s="542"/>
      <c r="AW71" s="542"/>
      <c r="AX71" s="542"/>
      <c r="AY71" s="542"/>
      <c r="AZ71" s="542"/>
      <c r="BA71" s="542"/>
      <c r="BB71" s="542"/>
      <c r="BC71" s="542"/>
      <c r="BD71" s="542"/>
      <c r="BE71" s="542"/>
      <c r="BF71" s="542"/>
      <c r="BG71" s="542"/>
      <c r="BH71" s="542"/>
      <c r="BI71" s="542"/>
      <c r="BJ71" s="542"/>
      <c r="BK71" s="542"/>
      <c r="BL71" s="542"/>
      <c r="BM71" s="542"/>
      <c r="BN71" s="542"/>
      <c r="BO71" s="542"/>
      <c r="BP71" s="542"/>
      <c r="BQ71" s="542"/>
      <c r="BR71" s="542"/>
      <c r="BS71" s="542"/>
      <c r="BT71" s="542"/>
      <c r="BU71" s="542"/>
      <c r="BV71" s="542"/>
      <c r="BW71" s="542"/>
      <c r="BX71" s="542"/>
      <c r="BY71" s="543"/>
      <c r="BZ71" s="596"/>
      <c r="CA71" s="597"/>
      <c r="CB71" s="597"/>
      <c r="CC71" s="597"/>
      <c r="CD71" s="597"/>
      <c r="CE71" s="597"/>
      <c r="CF71" s="597"/>
      <c r="CG71" s="597"/>
      <c r="CH71" s="597"/>
      <c r="CI71" s="597"/>
      <c r="CJ71" s="597"/>
      <c r="CK71" s="598"/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49"/>
      <c r="DE71" s="149"/>
      <c r="DF71" s="149"/>
      <c r="DG71" s="149"/>
      <c r="DH71" s="149"/>
      <c r="DI71" s="149"/>
      <c r="DJ71" s="149"/>
      <c r="DK71" s="149"/>
      <c r="DL71" s="149"/>
      <c r="DM71" s="149"/>
      <c r="DN71" s="172"/>
      <c r="DO71" s="172"/>
      <c r="DP71" s="172"/>
      <c r="DQ71" s="172"/>
      <c r="DR71" s="172"/>
      <c r="DS71" s="172"/>
      <c r="DT71" s="172"/>
      <c r="DU71" s="162"/>
      <c r="DV71" s="162"/>
      <c r="DW71" s="162"/>
      <c r="DX71" s="162"/>
      <c r="DY71" s="162"/>
      <c r="DZ71" s="162"/>
      <c r="EA71" s="162"/>
      <c r="EB71" s="162"/>
      <c r="EC71" s="162"/>
      <c r="ED71" s="162"/>
      <c r="EE71" s="162"/>
      <c r="EF71" s="162"/>
    </row>
    <row r="72" spans="2:192" ht="5.25" customHeight="1">
      <c r="B72" s="309"/>
      <c r="C72" s="526"/>
      <c r="D72" s="533" t="s">
        <v>229</v>
      </c>
      <c r="E72" s="534"/>
      <c r="F72" s="534"/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534"/>
      <c r="Z72" s="534"/>
      <c r="AA72" s="534"/>
      <c r="AB72" s="535" t="str">
        <f>施設情報!C29&amp;""</f>
        <v/>
      </c>
      <c r="AC72" s="536"/>
      <c r="AD72" s="536"/>
      <c r="AE72" s="536"/>
      <c r="AF72" s="536"/>
      <c r="AG72" s="536"/>
      <c r="AH72" s="537"/>
      <c r="AI72" s="544" t="e">
        <f ca="1">集計【幼稚園】!K11</f>
        <v>#DIV/0!</v>
      </c>
      <c r="AJ72" s="545"/>
      <c r="AK72" s="545"/>
      <c r="AL72" s="545"/>
      <c r="AM72" s="545"/>
      <c r="AN72" s="545"/>
      <c r="AO72" s="545"/>
      <c r="AP72" s="545"/>
      <c r="AQ72" s="545"/>
      <c r="AR72" s="545"/>
      <c r="AS72" s="545"/>
      <c r="AT72" s="546"/>
      <c r="AU72" s="541"/>
      <c r="AV72" s="542"/>
      <c r="AW72" s="542"/>
      <c r="AX72" s="542"/>
      <c r="AY72" s="542"/>
      <c r="AZ72" s="542"/>
      <c r="BA72" s="542"/>
      <c r="BB72" s="542"/>
      <c r="BC72" s="542"/>
      <c r="BD72" s="542"/>
      <c r="BE72" s="542"/>
      <c r="BF72" s="542"/>
      <c r="BG72" s="542"/>
      <c r="BH72" s="542"/>
      <c r="BI72" s="542"/>
      <c r="BJ72" s="542"/>
      <c r="BK72" s="542"/>
      <c r="BL72" s="542"/>
      <c r="BM72" s="542"/>
      <c r="BN72" s="542"/>
      <c r="BO72" s="542"/>
      <c r="BP72" s="542"/>
      <c r="BQ72" s="542"/>
      <c r="BR72" s="542"/>
      <c r="BS72" s="542"/>
      <c r="BT72" s="542"/>
      <c r="BU72" s="542"/>
      <c r="BV72" s="542"/>
      <c r="BW72" s="542"/>
      <c r="BX72" s="542"/>
      <c r="BY72" s="543"/>
      <c r="BZ72" s="596"/>
      <c r="CA72" s="597"/>
      <c r="CB72" s="597"/>
      <c r="CC72" s="597"/>
      <c r="CD72" s="597"/>
      <c r="CE72" s="597"/>
      <c r="CF72" s="597"/>
      <c r="CG72" s="597"/>
      <c r="CH72" s="597"/>
      <c r="CI72" s="597"/>
      <c r="CJ72" s="597"/>
      <c r="CK72" s="598"/>
      <c r="CP72" s="149"/>
      <c r="CQ72" s="149"/>
      <c r="CR72" s="149"/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9"/>
      <c r="DF72" s="149"/>
      <c r="DG72" s="149"/>
      <c r="DH72" s="149"/>
      <c r="DI72" s="149"/>
      <c r="DJ72" s="149"/>
      <c r="DK72" s="149"/>
      <c r="DL72" s="149"/>
      <c r="DM72" s="149"/>
      <c r="DN72" s="168"/>
      <c r="DO72" s="168"/>
      <c r="DP72" s="168"/>
      <c r="DQ72" s="168"/>
      <c r="DR72" s="168"/>
      <c r="DS72" s="168"/>
      <c r="DT72" s="168"/>
      <c r="DU72" s="162"/>
      <c r="DV72" s="162"/>
      <c r="DW72" s="162"/>
      <c r="DX72" s="162"/>
      <c r="DY72" s="162"/>
      <c r="DZ72" s="162"/>
      <c r="EA72" s="162"/>
      <c r="EB72" s="162"/>
      <c r="EC72" s="162"/>
      <c r="ED72" s="162"/>
      <c r="EE72" s="162"/>
      <c r="EF72" s="162"/>
    </row>
    <row r="73" spans="2:192" ht="5.25" customHeight="1">
      <c r="B73" s="309"/>
      <c r="C73" s="526"/>
      <c r="D73" s="533"/>
      <c r="E73" s="534"/>
      <c r="F73" s="534"/>
      <c r="G73" s="534"/>
      <c r="H73" s="534"/>
      <c r="I73" s="534"/>
      <c r="J73" s="534"/>
      <c r="K73" s="534"/>
      <c r="L73" s="534"/>
      <c r="M73" s="534"/>
      <c r="N73" s="534"/>
      <c r="O73" s="534"/>
      <c r="P73" s="534"/>
      <c r="Q73" s="534"/>
      <c r="R73" s="534"/>
      <c r="S73" s="534"/>
      <c r="T73" s="534"/>
      <c r="U73" s="534"/>
      <c r="V73" s="534"/>
      <c r="W73" s="534"/>
      <c r="X73" s="534"/>
      <c r="Y73" s="534"/>
      <c r="Z73" s="534"/>
      <c r="AA73" s="534"/>
      <c r="AB73" s="535"/>
      <c r="AC73" s="536"/>
      <c r="AD73" s="536"/>
      <c r="AE73" s="536"/>
      <c r="AF73" s="536"/>
      <c r="AG73" s="536"/>
      <c r="AH73" s="537"/>
      <c r="AI73" s="547"/>
      <c r="AJ73" s="548"/>
      <c r="AK73" s="548"/>
      <c r="AL73" s="548"/>
      <c r="AM73" s="548"/>
      <c r="AN73" s="548"/>
      <c r="AO73" s="548"/>
      <c r="AP73" s="548"/>
      <c r="AQ73" s="548"/>
      <c r="AR73" s="548"/>
      <c r="AS73" s="548"/>
      <c r="AT73" s="549"/>
      <c r="AU73" s="541"/>
      <c r="AV73" s="542"/>
      <c r="AW73" s="542"/>
      <c r="AX73" s="542"/>
      <c r="AY73" s="542"/>
      <c r="AZ73" s="542"/>
      <c r="BA73" s="542"/>
      <c r="BB73" s="542"/>
      <c r="BC73" s="542"/>
      <c r="BD73" s="542"/>
      <c r="BE73" s="542"/>
      <c r="BF73" s="542"/>
      <c r="BG73" s="542"/>
      <c r="BH73" s="542"/>
      <c r="BI73" s="542"/>
      <c r="BJ73" s="542"/>
      <c r="BK73" s="542"/>
      <c r="BL73" s="542"/>
      <c r="BM73" s="542"/>
      <c r="BN73" s="542"/>
      <c r="BO73" s="542"/>
      <c r="BP73" s="542"/>
      <c r="BQ73" s="542"/>
      <c r="BR73" s="542"/>
      <c r="BS73" s="542"/>
      <c r="BT73" s="542"/>
      <c r="BU73" s="542"/>
      <c r="BV73" s="542"/>
      <c r="BW73" s="542"/>
      <c r="BX73" s="542"/>
      <c r="BY73" s="543"/>
      <c r="BZ73" s="596"/>
      <c r="CA73" s="597"/>
      <c r="CB73" s="597"/>
      <c r="CC73" s="597"/>
      <c r="CD73" s="597"/>
      <c r="CE73" s="597"/>
      <c r="CF73" s="597"/>
      <c r="CG73" s="597"/>
      <c r="CH73" s="597"/>
      <c r="CI73" s="597"/>
      <c r="CJ73" s="597"/>
      <c r="CK73" s="598"/>
      <c r="CP73" s="149"/>
      <c r="CQ73" s="149"/>
      <c r="CR73" s="149"/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9"/>
      <c r="DF73" s="149"/>
      <c r="DG73" s="149"/>
      <c r="DH73" s="149"/>
      <c r="DI73" s="149"/>
      <c r="DJ73" s="149"/>
      <c r="DK73" s="149"/>
      <c r="DL73" s="149"/>
      <c r="DM73" s="149"/>
      <c r="DN73" s="168"/>
      <c r="DO73" s="168"/>
      <c r="DP73" s="168"/>
      <c r="DQ73" s="168"/>
      <c r="DR73" s="168"/>
      <c r="DS73" s="168"/>
      <c r="DT73" s="168"/>
      <c r="DU73" s="162"/>
      <c r="DV73" s="162"/>
      <c r="DW73" s="162"/>
      <c r="DX73" s="162"/>
      <c r="DY73" s="162"/>
      <c r="DZ73" s="162"/>
      <c r="EA73" s="162"/>
      <c r="EB73" s="162"/>
      <c r="EC73" s="162"/>
      <c r="ED73" s="162"/>
      <c r="EE73" s="162"/>
      <c r="EF73" s="162"/>
    </row>
    <row r="74" spans="2:192" ht="5.25" customHeight="1">
      <c r="B74" s="309"/>
      <c r="C74" s="526"/>
      <c r="D74" s="533"/>
      <c r="E74" s="534"/>
      <c r="F74" s="534"/>
      <c r="G74" s="534"/>
      <c r="H74" s="534"/>
      <c r="I74" s="534"/>
      <c r="J74" s="534"/>
      <c r="K74" s="534"/>
      <c r="L74" s="534"/>
      <c r="M74" s="534"/>
      <c r="N74" s="534"/>
      <c r="O74" s="534"/>
      <c r="P74" s="534"/>
      <c r="Q74" s="534"/>
      <c r="R74" s="534"/>
      <c r="S74" s="534"/>
      <c r="T74" s="534"/>
      <c r="U74" s="534"/>
      <c r="V74" s="534"/>
      <c r="W74" s="534"/>
      <c r="X74" s="534"/>
      <c r="Y74" s="534"/>
      <c r="Z74" s="534"/>
      <c r="AA74" s="534"/>
      <c r="AB74" s="535"/>
      <c r="AC74" s="536"/>
      <c r="AD74" s="536"/>
      <c r="AE74" s="536"/>
      <c r="AF74" s="536"/>
      <c r="AG74" s="536"/>
      <c r="AH74" s="537"/>
      <c r="AI74" s="547"/>
      <c r="AJ74" s="548"/>
      <c r="AK74" s="548"/>
      <c r="AL74" s="548"/>
      <c r="AM74" s="548"/>
      <c r="AN74" s="548"/>
      <c r="AO74" s="548"/>
      <c r="AP74" s="548"/>
      <c r="AQ74" s="548"/>
      <c r="AR74" s="548"/>
      <c r="AS74" s="548"/>
      <c r="AT74" s="549"/>
      <c r="AU74" s="541"/>
      <c r="AV74" s="542"/>
      <c r="AW74" s="542"/>
      <c r="AX74" s="542"/>
      <c r="AY74" s="542"/>
      <c r="AZ74" s="542"/>
      <c r="BA74" s="542"/>
      <c r="BB74" s="542"/>
      <c r="BC74" s="542"/>
      <c r="BD74" s="542"/>
      <c r="BE74" s="542"/>
      <c r="BF74" s="542"/>
      <c r="BG74" s="542"/>
      <c r="BH74" s="542"/>
      <c r="BI74" s="542"/>
      <c r="BJ74" s="542"/>
      <c r="BK74" s="542"/>
      <c r="BL74" s="542"/>
      <c r="BM74" s="542"/>
      <c r="BN74" s="542"/>
      <c r="BO74" s="542"/>
      <c r="BP74" s="542"/>
      <c r="BQ74" s="542"/>
      <c r="BR74" s="542"/>
      <c r="BS74" s="542"/>
      <c r="BT74" s="542"/>
      <c r="BU74" s="542"/>
      <c r="BV74" s="542"/>
      <c r="BW74" s="542"/>
      <c r="BX74" s="542"/>
      <c r="BY74" s="543"/>
      <c r="BZ74" s="596"/>
      <c r="CA74" s="597"/>
      <c r="CB74" s="597"/>
      <c r="CC74" s="597"/>
      <c r="CD74" s="597"/>
      <c r="CE74" s="597"/>
      <c r="CF74" s="597"/>
      <c r="CG74" s="597"/>
      <c r="CH74" s="597"/>
      <c r="CI74" s="597"/>
      <c r="CJ74" s="597"/>
      <c r="CK74" s="598"/>
      <c r="CP74" s="149"/>
      <c r="CQ74" s="149"/>
      <c r="CR74" s="149"/>
      <c r="CS74" s="149"/>
      <c r="CT74" s="149"/>
      <c r="CU74" s="149"/>
      <c r="CV74" s="149"/>
      <c r="CW74" s="149"/>
      <c r="CX74" s="149"/>
      <c r="CY74" s="149"/>
      <c r="CZ74" s="149"/>
      <c r="DA74" s="149"/>
      <c r="DB74" s="149"/>
      <c r="DC74" s="149"/>
      <c r="DD74" s="149"/>
      <c r="DE74" s="149"/>
      <c r="DF74" s="149"/>
      <c r="DG74" s="149"/>
      <c r="DH74" s="149"/>
      <c r="DI74" s="149"/>
      <c r="DJ74" s="149"/>
      <c r="DK74" s="149"/>
      <c r="DL74" s="149"/>
      <c r="DM74" s="149"/>
      <c r="DN74" s="168"/>
      <c r="DO74" s="168"/>
      <c r="DP74" s="168"/>
      <c r="DQ74" s="168"/>
      <c r="DR74" s="168"/>
      <c r="DS74" s="168"/>
      <c r="DT74" s="168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</row>
    <row r="75" spans="2:192" ht="5.25" customHeight="1">
      <c r="B75" s="309"/>
      <c r="C75" s="526"/>
      <c r="D75" s="533"/>
      <c r="E75" s="534"/>
      <c r="F75" s="534"/>
      <c r="G75" s="534"/>
      <c r="H75" s="534"/>
      <c r="I75" s="534"/>
      <c r="J75" s="534"/>
      <c r="K75" s="534"/>
      <c r="L75" s="534"/>
      <c r="M75" s="534"/>
      <c r="N75" s="534"/>
      <c r="O75" s="534"/>
      <c r="P75" s="534"/>
      <c r="Q75" s="534"/>
      <c r="R75" s="534"/>
      <c r="S75" s="534"/>
      <c r="T75" s="534"/>
      <c r="U75" s="534"/>
      <c r="V75" s="534"/>
      <c r="W75" s="534"/>
      <c r="X75" s="534"/>
      <c r="Y75" s="534"/>
      <c r="Z75" s="534"/>
      <c r="AA75" s="534"/>
      <c r="AB75" s="535"/>
      <c r="AC75" s="536"/>
      <c r="AD75" s="536"/>
      <c r="AE75" s="536"/>
      <c r="AF75" s="536"/>
      <c r="AG75" s="536"/>
      <c r="AH75" s="537"/>
      <c r="AI75" s="547"/>
      <c r="AJ75" s="548"/>
      <c r="AK75" s="548"/>
      <c r="AL75" s="548"/>
      <c r="AM75" s="548"/>
      <c r="AN75" s="548"/>
      <c r="AO75" s="548"/>
      <c r="AP75" s="548"/>
      <c r="AQ75" s="548"/>
      <c r="AR75" s="548"/>
      <c r="AS75" s="548"/>
      <c r="AT75" s="549"/>
      <c r="AU75" s="541"/>
      <c r="AV75" s="542"/>
      <c r="AW75" s="542"/>
      <c r="AX75" s="542"/>
      <c r="AY75" s="542"/>
      <c r="AZ75" s="542"/>
      <c r="BA75" s="542"/>
      <c r="BB75" s="542"/>
      <c r="BC75" s="542"/>
      <c r="BD75" s="542"/>
      <c r="BE75" s="542"/>
      <c r="BF75" s="542"/>
      <c r="BG75" s="542"/>
      <c r="BH75" s="542"/>
      <c r="BI75" s="542"/>
      <c r="BJ75" s="542"/>
      <c r="BK75" s="542"/>
      <c r="BL75" s="542"/>
      <c r="BM75" s="542"/>
      <c r="BN75" s="542"/>
      <c r="BO75" s="542"/>
      <c r="BP75" s="542"/>
      <c r="BQ75" s="542"/>
      <c r="BR75" s="542"/>
      <c r="BS75" s="542"/>
      <c r="BT75" s="542"/>
      <c r="BU75" s="542"/>
      <c r="BV75" s="542"/>
      <c r="BW75" s="542"/>
      <c r="BX75" s="542"/>
      <c r="BY75" s="543"/>
      <c r="BZ75" s="596"/>
      <c r="CA75" s="597"/>
      <c r="CB75" s="597"/>
      <c r="CC75" s="597"/>
      <c r="CD75" s="597"/>
      <c r="CE75" s="597"/>
      <c r="CF75" s="597"/>
      <c r="CG75" s="597"/>
      <c r="CH75" s="597"/>
      <c r="CI75" s="597"/>
      <c r="CJ75" s="597"/>
      <c r="CK75" s="598"/>
      <c r="CP75" s="149"/>
      <c r="CQ75" s="149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  <c r="DB75" s="149"/>
      <c r="DC75" s="149"/>
      <c r="DD75" s="149"/>
      <c r="DE75" s="149"/>
      <c r="DF75" s="149"/>
      <c r="DG75" s="149"/>
      <c r="DH75" s="149"/>
      <c r="DI75" s="149"/>
      <c r="DJ75" s="149"/>
      <c r="DK75" s="149"/>
      <c r="DL75" s="149"/>
      <c r="DM75" s="149"/>
      <c r="DN75" s="168"/>
      <c r="DO75" s="168"/>
      <c r="DP75" s="168"/>
      <c r="DQ75" s="168"/>
      <c r="DR75" s="168"/>
      <c r="DS75" s="168"/>
      <c r="DT75" s="168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R75" s="161"/>
      <c r="ES75" s="161"/>
      <c r="ET75" s="161"/>
      <c r="EU75" s="161"/>
      <c r="EV75" s="161"/>
      <c r="EW75" s="161"/>
      <c r="EX75" s="161"/>
      <c r="EY75" s="161"/>
      <c r="EZ75" s="161"/>
      <c r="FA75" s="161"/>
      <c r="FB75" s="161"/>
      <c r="FC75" s="161"/>
      <c r="FD75" s="161"/>
      <c r="FE75" s="161"/>
      <c r="FF75" s="161"/>
      <c r="FG75" s="161"/>
      <c r="FH75" s="161"/>
      <c r="FI75" s="161"/>
      <c r="FJ75" s="161"/>
      <c r="FK75" s="161"/>
      <c r="FL75" s="161"/>
      <c r="FM75" s="161"/>
      <c r="FN75" s="161"/>
      <c r="FO75" s="161"/>
      <c r="FP75" s="161"/>
      <c r="FQ75" s="161"/>
      <c r="FR75" s="161"/>
      <c r="FS75" s="161"/>
      <c r="FT75" s="161"/>
      <c r="FU75" s="161"/>
      <c r="FV75" s="161"/>
      <c r="FW75" s="161"/>
      <c r="FX75" s="161"/>
      <c r="FY75" s="161"/>
      <c r="FZ75" s="161"/>
      <c r="GA75" s="161"/>
      <c r="GB75" s="161"/>
      <c r="GC75" s="161"/>
      <c r="GD75" s="161"/>
      <c r="GE75" s="161"/>
      <c r="GF75" s="161"/>
      <c r="GG75" s="161"/>
      <c r="GH75" s="161"/>
      <c r="GI75" s="161"/>
      <c r="GJ75" s="161"/>
    </row>
    <row r="76" spans="2:192" ht="5.25" customHeight="1">
      <c r="B76" s="309"/>
      <c r="C76" s="526"/>
      <c r="D76" s="533"/>
      <c r="E76" s="534"/>
      <c r="F76" s="534"/>
      <c r="G76" s="534"/>
      <c r="H76" s="534"/>
      <c r="I76" s="534"/>
      <c r="J76" s="534"/>
      <c r="K76" s="534"/>
      <c r="L76" s="534"/>
      <c r="M76" s="534"/>
      <c r="N76" s="534"/>
      <c r="O76" s="534"/>
      <c r="P76" s="534"/>
      <c r="Q76" s="534"/>
      <c r="R76" s="534"/>
      <c r="S76" s="534"/>
      <c r="T76" s="534"/>
      <c r="U76" s="534"/>
      <c r="V76" s="534"/>
      <c r="W76" s="534"/>
      <c r="X76" s="534"/>
      <c r="Y76" s="534"/>
      <c r="Z76" s="534"/>
      <c r="AA76" s="534"/>
      <c r="AB76" s="535"/>
      <c r="AC76" s="536"/>
      <c r="AD76" s="536"/>
      <c r="AE76" s="536"/>
      <c r="AF76" s="536"/>
      <c r="AG76" s="536"/>
      <c r="AH76" s="537"/>
      <c r="AI76" s="627"/>
      <c r="AJ76" s="628"/>
      <c r="AK76" s="628"/>
      <c r="AL76" s="628"/>
      <c r="AM76" s="628"/>
      <c r="AN76" s="628"/>
      <c r="AO76" s="628"/>
      <c r="AP76" s="628"/>
      <c r="AQ76" s="628"/>
      <c r="AR76" s="628"/>
      <c r="AS76" s="628"/>
      <c r="AT76" s="629"/>
      <c r="AU76" s="541"/>
      <c r="AV76" s="542"/>
      <c r="AW76" s="542"/>
      <c r="AX76" s="542"/>
      <c r="AY76" s="542"/>
      <c r="AZ76" s="542"/>
      <c r="BA76" s="542"/>
      <c r="BB76" s="542"/>
      <c r="BC76" s="542"/>
      <c r="BD76" s="542"/>
      <c r="BE76" s="542"/>
      <c r="BF76" s="542"/>
      <c r="BG76" s="542"/>
      <c r="BH76" s="542"/>
      <c r="BI76" s="542"/>
      <c r="BJ76" s="542"/>
      <c r="BK76" s="542"/>
      <c r="BL76" s="542"/>
      <c r="BM76" s="542"/>
      <c r="BN76" s="542"/>
      <c r="BO76" s="542"/>
      <c r="BP76" s="542"/>
      <c r="BQ76" s="542"/>
      <c r="BR76" s="542"/>
      <c r="BS76" s="542"/>
      <c r="BT76" s="542"/>
      <c r="BU76" s="542"/>
      <c r="BV76" s="542"/>
      <c r="BW76" s="542"/>
      <c r="BX76" s="542"/>
      <c r="BY76" s="543"/>
      <c r="BZ76" s="596"/>
      <c r="CA76" s="597"/>
      <c r="CB76" s="597"/>
      <c r="CC76" s="597"/>
      <c r="CD76" s="597"/>
      <c r="CE76" s="597"/>
      <c r="CF76" s="597"/>
      <c r="CG76" s="597"/>
      <c r="CH76" s="597"/>
      <c r="CI76" s="597"/>
      <c r="CJ76" s="597"/>
      <c r="CK76" s="598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/>
      <c r="DF76" s="149"/>
      <c r="DG76" s="149"/>
      <c r="DH76" s="149"/>
      <c r="DI76" s="149"/>
      <c r="DJ76" s="149"/>
      <c r="DK76" s="149"/>
      <c r="DL76" s="149"/>
      <c r="DM76" s="149"/>
      <c r="DN76" s="168"/>
      <c r="DO76" s="168"/>
      <c r="DP76" s="168"/>
      <c r="DQ76" s="168"/>
      <c r="DR76" s="168"/>
      <c r="DS76" s="168"/>
      <c r="DT76" s="168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R76" s="161"/>
      <c r="ES76" s="161"/>
      <c r="ET76" s="161"/>
      <c r="EU76" s="161"/>
      <c r="EV76" s="161"/>
      <c r="EW76" s="161"/>
      <c r="EX76" s="161"/>
      <c r="EY76" s="161"/>
      <c r="EZ76" s="161"/>
      <c r="FA76" s="161"/>
      <c r="FB76" s="161"/>
      <c r="FC76" s="161"/>
      <c r="FD76" s="161"/>
      <c r="FE76" s="161"/>
      <c r="FF76" s="161"/>
      <c r="FG76" s="161"/>
      <c r="FH76" s="161"/>
      <c r="FI76" s="161"/>
      <c r="FJ76" s="161"/>
      <c r="FK76" s="161"/>
      <c r="FL76" s="161"/>
      <c r="FM76" s="161"/>
      <c r="FN76" s="161"/>
      <c r="FO76" s="161"/>
      <c r="FP76" s="161"/>
      <c r="FQ76" s="161"/>
      <c r="FR76" s="161"/>
      <c r="FS76" s="161"/>
      <c r="FT76" s="161"/>
      <c r="FU76" s="161"/>
      <c r="FV76" s="161"/>
      <c r="FW76" s="161"/>
      <c r="FX76" s="161"/>
      <c r="FY76" s="161"/>
      <c r="FZ76" s="161"/>
      <c r="GA76" s="161"/>
      <c r="GB76" s="161"/>
      <c r="GC76" s="161"/>
      <c r="GD76" s="161"/>
      <c r="GE76" s="161"/>
      <c r="GF76" s="161"/>
      <c r="GG76" s="161"/>
      <c r="GH76" s="161"/>
      <c r="GI76" s="161"/>
      <c r="GJ76" s="161"/>
    </row>
    <row r="77" spans="2:192" ht="5.25" customHeight="1">
      <c r="B77" s="309"/>
      <c r="C77" s="526"/>
      <c r="D77" s="533" t="s">
        <v>180</v>
      </c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5" t="str">
        <f>施設情報!C30&amp;""</f>
        <v/>
      </c>
      <c r="AC77" s="536"/>
      <c r="AD77" s="536"/>
      <c r="AE77" s="536"/>
      <c r="AF77" s="536"/>
      <c r="AG77" s="536"/>
      <c r="AH77" s="537"/>
      <c r="AI77" s="544" t="e">
        <f ca="1">集計【幼稚園】!K12</f>
        <v>#DIV/0!</v>
      </c>
      <c r="AJ77" s="545"/>
      <c r="AK77" s="545"/>
      <c r="AL77" s="545"/>
      <c r="AM77" s="545"/>
      <c r="AN77" s="545"/>
      <c r="AO77" s="545"/>
      <c r="AP77" s="545"/>
      <c r="AQ77" s="545"/>
      <c r="AR77" s="545"/>
      <c r="AS77" s="545"/>
      <c r="AT77" s="546"/>
      <c r="AU77" s="541"/>
      <c r="AV77" s="542"/>
      <c r="AW77" s="542"/>
      <c r="AX77" s="542"/>
      <c r="AY77" s="542"/>
      <c r="AZ77" s="542"/>
      <c r="BA77" s="542"/>
      <c r="BB77" s="542"/>
      <c r="BC77" s="542"/>
      <c r="BD77" s="542"/>
      <c r="BE77" s="542"/>
      <c r="BF77" s="542"/>
      <c r="BG77" s="542"/>
      <c r="BH77" s="542"/>
      <c r="BI77" s="542"/>
      <c r="BJ77" s="542"/>
      <c r="BK77" s="542"/>
      <c r="BL77" s="542"/>
      <c r="BM77" s="542"/>
      <c r="BN77" s="542"/>
      <c r="BO77" s="542"/>
      <c r="BP77" s="542"/>
      <c r="BQ77" s="542"/>
      <c r="BR77" s="542"/>
      <c r="BS77" s="542"/>
      <c r="BT77" s="542"/>
      <c r="BU77" s="542"/>
      <c r="BV77" s="542"/>
      <c r="BW77" s="542"/>
      <c r="BX77" s="542"/>
      <c r="BY77" s="543"/>
      <c r="BZ77" s="596"/>
      <c r="CA77" s="597"/>
      <c r="CB77" s="597"/>
      <c r="CC77" s="597"/>
      <c r="CD77" s="597"/>
      <c r="CE77" s="597"/>
      <c r="CF77" s="597"/>
      <c r="CG77" s="597"/>
      <c r="CH77" s="597"/>
      <c r="CI77" s="597"/>
      <c r="CJ77" s="597"/>
      <c r="CK77" s="598"/>
      <c r="CL77" s="161"/>
      <c r="CM77" s="161"/>
      <c r="CN77" s="161"/>
      <c r="CO77" s="161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62"/>
      <c r="DV77" s="162"/>
      <c r="DW77" s="162"/>
      <c r="DX77" s="162"/>
      <c r="DY77" s="162"/>
      <c r="DZ77" s="162"/>
      <c r="EA77" s="162"/>
      <c r="EB77" s="162"/>
      <c r="EC77" s="162"/>
      <c r="ED77" s="162"/>
      <c r="EE77" s="162"/>
      <c r="EF77" s="162"/>
      <c r="EO77" s="161"/>
      <c r="EP77" s="161"/>
      <c r="EQ77" s="161"/>
      <c r="ER77" s="161"/>
      <c r="ES77" s="161"/>
      <c r="ET77" s="161"/>
      <c r="EU77" s="161"/>
      <c r="EV77" s="161"/>
      <c r="EW77" s="161"/>
      <c r="EX77" s="161"/>
      <c r="EY77" s="161"/>
      <c r="EZ77" s="161"/>
      <c r="FA77" s="161"/>
      <c r="FB77" s="161"/>
      <c r="FC77" s="161"/>
      <c r="FD77" s="161"/>
      <c r="FE77" s="161"/>
      <c r="FF77" s="161"/>
      <c r="FG77" s="161"/>
      <c r="FH77" s="161"/>
      <c r="FI77" s="161"/>
      <c r="FJ77" s="161"/>
      <c r="FK77" s="161"/>
      <c r="FL77" s="161"/>
      <c r="FM77" s="161"/>
      <c r="FN77" s="161"/>
      <c r="FO77" s="161"/>
      <c r="FP77" s="161"/>
      <c r="FQ77" s="161"/>
      <c r="FR77" s="161"/>
      <c r="FS77" s="161"/>
      <c r="FT77" s="161"/>
      <c r="FU77" s="161"/>
      <c r="FV77" s="161"/>
      <c r="FW77" s="161"/>
      <c r="FX77" s="161"/>
      <c r="FY77" s="161"/>
      <c r="FZ77" s="161"/>
      <c r="GA77" s="161"/>
      <c r="GB77" s="161"/>
      <c r="GC77" s="161"/>
      <c r="GD77" s="161"/>
      <c r="GE77" s="161"/>
      <c r="GF77" s="161"/>
      <c r="GG77" s="161"/>
      <c r="GH77" s="161"/>
      <c r="GI77" s="161"/>
      <c r="GJ77" s="161"/>
    </row>
    <row r="78" spans="2:192" ht="5.25" customHeight="1">
      <c r="B78" s="309"/>
      <c r="C78" s="526"/>
      <c r="D78" s="533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5"/>
      <c r="AC78" s="536"/>
      <c r="AD78" s="536"/>
      <c r="AE78" s="536"/>
      <c r="AF78" s="536"/>
      <c r="AG78" s="536"/>
      <c r="AH78" s="537"/>
      <c r="AI78" s="547"/>
      <c r="AJ78" s="548"/>
      <c r="AK78" s="548"/>
      <c r="AL78" s="548"/>
      <c r="AM78" s="548"/>
      <c r="AN78" s="548"/>
      <c r="AO78" s="548"/>
      <c r="AP78" s="548"/>
      <c r="AQ78" s="548"/>
      <c r="AR78" s="548"/>
      <c r="AS78" s="548"/>
      <c r="AT78" s="549"/>
      <c r="AU78" s="541"/>
      <c r="AV78" s="542"/>
      <c r="AW78" s="542"/>
      <c r="AX78" s="542"/>
      <c r="AY78" s="542"/>
      <c r="AZ78" s="542"/>
      <c r="BA78" s="542"/>
      <c r="BB78" s="542"/>
      <c r="BC78" s="542"/>
      <c r="BD78" s="542"/>
      <c r="BE78" s="542"/>
      <c r="BF78" s="542"/>
      <c r="BG78" s="542"/>
      <c r="BH78" s="542"/>
      <c r="BI78" s="542"/>
      <c r="BJ78" s="542"/>
      <c r="BK78" s="542"/>
      <c r="BL78" s="542"/>
      <c r="BM78" s="542"/>
      <c r="BN78" s="542"/>
      <c r="BO78" s="542"/>
      <c r="BP78" s="542"/>
      <c r="BQ78" s="542"/>
      <c r="BR78" s="542"/>
      <c r="BS78" s="542"/>
      <c r="BT78" s="542"/>
      <c r="BU78" s="542"/>
      <c r="BV78" s="542"/>
      <c r="BW78" s="542"/>
      <c r="BX78" s="542"/>
      <c r="BY78" s="543"/>
      <c r="BZ78" s="596"/>
      <c r="CA78" s="597"/>
      <c r="CB78" s="597"/>
      <c r="CC78" s="597"/>
      <c r="CD78" s="597"/>
      <c r="CE78" s="597"/>
      <c r="CF78" s="597"/>
      <c r="CG78" s="597"/>
      <c r="CH78" s="597"/>
      <c r="CI78" s="597"/>
      <c r="CJ78" s="597"/>
      <c r="CK78" s="598"/>
      <c r="CL78" s="161"/>
      <c r="CM78" s="161"/>
      <c r="CN78" s="161"/>
      <c r="CO78" s="161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/>
      <c r="DS78" s="149"/>
      <c r="DT78" s="149"/>
      <c r="DU78" s="162"/>
      <c r="DV78" s="162"/>
      <c r="DW78" s="162"/>
      <c r="DX78" s="162"/>
      <c r="DY78" s="162"/>
      <c r="DZ78" s="162"/>
      <c r="EA78" s="162"/>
      <c r="EB78" s="162"/>
      <c r="EC78" s="162"/>
      <c r="ED78" s="162"/>
      <c r="EE78" s="162"/>
      <c r="EF78" s="162"/>
      <c r="EO78" s="161"/>
      <c r="EP78" s="161"/>
      <c r="EQ78" s="161"/>
      <c r="ER78" s="161"/>
      <c r="ES78" s="161"/>
      <c r="ET78" s="161"/>
      <c r="EU78" s="161"/>
      <c r="EV78" s="161"/>
      <c r="EW78" s="161"/>
      <c r="EX78" s="161"/>
      <c r="EY78" s="161"/>
      <c r="EZ78" s="161"/>
      <c r="FA78" s="161"/>
      <c r="FB78" s="161"/>
      <c r="FC78" s="161"/>
      <c r="FD78" s="161"/>
      <c r="FE78" s="161"/>
      <c r="FF78" s="161"/>
      <c r="FG78" s="161"/>
      <c r="FH78" s="161"/>
      <c r="FI78" s="161"/>
      <c r="FJ78" s="161"/>
      <c r="FK78" s="161"/>
      <c r="FL78" s="161"/>
      <c r="FM78" s="161"/>
      <c r="FN78" s="161"/>
      <c r="FO78" s="161"/>
      <c r="FP78" s="161"/>
      <c r="FQ78" s="161"/>
      <c r="FR78" s="161"/>
      <c r="FS78" s="161"/>
      <c r="FT78" s="161"/>
      <c r="FU78" s="161"/>
      <c r="FV78" s="161"/>
      <c r="FW78" s="161"/>
      <c r="FX78" s="161"/>
      <c r="FY78" s="161"/>
      <c r="FZ78" s="161"/>
      <c r="GA78" s="161"/>
      <c r="GB78" s="161"/>
      <c r="GC78" s="161"/>
      <c r="GD78" s="161"/>
      <c r="GE78" s="161"/>
      <c r="GF78" s="161"/>
      <c r="GG78" s="161"/>
      <c r="GH78" s="161"/>
      <c r="GI78" s="161"/>
      <c r="GJ78" s="161"/>
    </row>
    <row r="79" spans="2:192" ht="5.25" customHeight="1">
      <c r="B79" s="309"/>
      <c r="C79" s="526"/>
      <c r="D79" s="533"/>
      <c r="E79" s="534"/>
      <c r="F79" s="534"/>
      <c r="G79" s="534"/>
      <c r="H79" s="534"/>
      <c r="I79" s="534"/>
      <c r="J79" s="534"/>
      <c r="K79" s="534"/>
      <c r="L79" s="534"/>
      <c r="M79" s="534"/>
      <c r="N79" s="534"/>
      <c r="O79" s="534"/>
      <c r="P79" s="534"/>
      <c r="Q79" s="534"/>
      <c r="R79" s="534"/>
      <c r="S79" s="534"/>
      <c r="T79" s="534"/>
      <c r="U79" s="534"/>
      <c r="V79" s="534"/>
      <c r="W79" s="534"/>
      <c r="X79" s="534"/>
      <c r="Y79" s="534"/>
      <c r="Z79" s="534"/>
      <c r="AA79" s="534"/>
      <c r="AB79" s="535"/>
      <c r="AC79" s="536"/>
      <c r="AD79" s="536"/>
      <c r="AE79" s="536"/>
      <c r="AF79" s="536"/>
      <c r="AG79" s="536"/>
      <c r="AH79" s="537"/>
      <c r="AI79" s="547"/>
      <c r="AJ79" s="548"/>
      <c r="AK79" s="548"/>
      <c r="AL79" s="548"/>
      <c r="AM79" s="548"/>
      <c r="AN79" s="548"/>
      <c r="AO79" s="548"/>
      <c r="AP79" s="548"/>
      <c r="AQ79" s="548"/>
      <c r="AR79" s="548"/>
      <c r="AS79" s="548"/>
      <c r="AT79" s="549"/>
      <c r="AU79" s="541"/>
      <c r="AV79" s="542"/>
      <c r="AW79" s="542"/>
      <c r="AX79" s="542"/>
      <c r="AY79" s="542"/>
      <c r="AZ79" s="542"/>
      <c r="BA79" s="542"/>
      <c r="BB79" s="542"/>
      <c r="BC79" s="542"/>
      <c r="BD79" s="542"/>
      <c r="BE79" s="542"/>
      <c r="BF79" s="542"/>
      <c r="BG79" s="542"/>
      <c r="BH79" s="542"/>
      <c r="BI79" s="542"/>
      <c r="BJ79" s="542"/>
      <c r="BK79" s="542"/>
      <c r="BL79" s="542"/>
      <c r="BM79" s="542"/>
      <c r="BN79" s="542"/>
      <c r="BO79" s="542"/>
      <c r="BP79" s="542"/>
      <c r="BQ79" s="542"/>
      <c r="BR79" s="542"/>
      <c r="BS79" s="542"/>
      <c r="BT79" s="542"/>
      <c r="BU79" s="542"/>
      <c r="BV79" s="542"/>
      <c r="BW79" s="542"/>
      <c r="BX79" s="542"/>
      <c r="BY79" s="543"/>
      <c r="BZ79" s="596"/>
      <c r="CA79" s="597"/>
      <c r="CB79" s="597"/>
      <c r="CC79" s="597"/>
      <c r="CD79" s="597"/>
      <c r="CE79" s="597"/>
      <c r="CF79" s="597"/>
      <c r="CG79" s="597"/>
      <c r="CH79" s="597"/>
      <c r="CI79" s="597"/>
      <c r="CJ79" s="597"/>
      <c r="CK79" s="598"/>
      <c r="CL79" s="161"/>
      <c r="CM79" s="161"/>
      <c r="CN79" s="161"/>
      <c r="CO79" s="161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62"/>
      <c r="DV79" s="162"/>
      <c r="DW79" s="162"/>
      <c r="DX79" s="162"/>
      <c r="DY79" s="162"/>
      <c r="DZ79" s="162"/>
      <c r="EA79" s="162"/>
      <c r="EB79" s="162"/>
      <c r="EC79" s="162"/>
      <c r="ED79" s="162"/>
      <c r="EE79" s="162"/>
      <c r="EF79" s="162"/>
      <c r="EO79" s="161"/>
      <c r="EP79" s="161"/>
      <c r="EQ79" s="161"/>
      <c r="ER79" s="161"/>
      <c r="ES79" s="161"/>
      <c r="ET79" s="161"/>
      <c r="EU79" s="161"/>
      <c r="EV79" s="161"/>
      <c r="EW79" s="161"/>
      <c r="EX79" s="161"/>
      <c r="EY79" s="161"/>
      <c r="EZ79" s="161"/>
      <c r="FA79" s="161"/>
      <c r="FB79" s="161"/>
      <c r="FC79" s="161"/>
      <c r="FD79" s="161"/>
      <c r="FE79" s="161"/>
      <c r="FF79" s="161"/>
      <c r="FG79" s="161"/>
      <c r="FH79" s="161"/>
      <c r="FI79" s="161"/>
      <c r="FJ79" s="161"/>
      <c r="FK79" s="161"/>
      <c r="FL79" s="161"/>
      <c r="FM79" s="161"/>
      <c r="FN79" s="161"/>
      <c r="FO79" s="161"/>
      <c r="FP79" s="161"/>
      <c r="FQ79" s="161"/>
      <c r="FR79" s="161"/>
      <c r="FS79" s="161"/>
      <c r="FT79" s="161"/>
      <c r="FU79" s="161"/>
      <c r="FV79" s="161"/>
      <c r="FW79" s="161"/>
      <c r="FX79" s="161"/>
      <c r="FY79" s="161"/>
      <c r="FZ79" s="161"/>
      <c r="GA79" s="161"/>
      <c r="GB79" s="161"/>
      <c r="GC79" s="161"/>
      <c r="GD79" s="161"/>
      <c r="GE79" s="161"/>
      <c r="GF79" s="161"/>
      <c r="GG79" s="161"/>
      <c r="GH79" s="161"/>
      <c r="GI79" s="161"/>
      <c r="GJ79" s="161"/>
    </row>
    <row r="80" spans="2:192" ht="5.25" customHeight="1">
      <c r="B80" s="309"/>
      <c r="C80" s="526"/>
      <c r="D80" s="533"/>
      <c r="E80" s="534"/>
      <c r="F80" s="534"/>
      <c r="G80" s="534"/>
      <c r="H80" s="534"/>
      <c r="I80" s="534"/>
      <c r="J80" s="534"/>
      <c r="K80" s="534"/>
      <c r="L80" s="534"/>
      <c r="M80" s="534"/>
      <c r="N80" s="534"/>
      <c r="O80" s="534"/>
      <c r="P80" s="534"/>
      <c r="Q80" s="534"/>
      <c r="R80" s="534"/>
      <c r="S80" s="534"/>
      <c r="T80" s="534"/>
      <c r="U80" s="534"/>
      <c r="V80" s="534"/>
      <c r="W80" s="534"/>
      <c r="X80" s="534"/>
      <c r="Y80" s="534"/>
      <c r="Z80" s="534"/>
      <c r="AA80" s="534"/>
      <c r="AB80" s="535"/>
      <c r="AC80" s="536"/>
      <c r="AD80" s="536"/>
      <c r="AE80" s="536"/>
      <c r="AF80" s="536"/>
      <c r="AG80" s="536"/>
      <c r="AH80" s="537"/>
      <c r="AI80" s="547"/>
      <c r="AJ80" s="548"/>
      <c r="AK80" s="548"/>
      <c r="AL80" s="548"/>
      <c r="AM80" s="548"/>
      <c r="AN80" s="548"/>
      <c r="AO80" s="548"/>
      <c r="AP80" s="548"/>
      <c r="AQ80" s="548"/>
      <c r="AR80" s="548"/>
      <c r="AS80" s="548"/>
      <c r="AT80" s="549"/>
      <c r="AU80" s="541"/>
      <c r="AV80" s="542"/>
      <c r="AW80" s="542"/>
      <c r="AX80" s="542"/>
      <c r="AY80" s="542"/>
      <c r="AZ80" s="542"/>
      <c r="BA80" s="542"/>
      <c r="BB80" s="542"/>
      <c r="BC80" s="542"/>
      <c r="BD80" s="542"/>
      <c r="BE80" s="542"/>
      <c r="BF80" s="542"/>
      <c r="BG80" s="542"/>
      <c r="BH80" s="542"/>
      <c r="BI80" s="542"/>
      <c r="BJ80" s="542"/>
      <c r="BK80" s="542"/>
      <c r="BL80" s="542"/>
      <c r="BM80" s="542"/>
      <c r="BN80" s="542"/>
      <c r="BO80" s="542"/>
      <c r="BP80" s="542"/>
      <c r="BQ80" s="542"/>
      <c r="BR80" s="542"/>
      <c r="BS80" s="542"/>
      <c r="BT80" s="542"/>
      <c r="BU80" s="542"/>
      <c r="BV80" s="542"/>
      <c r="BW80" s="542"/>
      <c r="BX80" s="542"/>
      <c r="BY80" s="543"/>
      <c r="BZ80" s="596"/>
      <c r="CA80" s="597"/>
      <c r="CB80" s="597"/>
      <c r="CC80" s="597"/>
      <c r="CD80" s="597"/>
      <c r="CE80" s="597"/>
      <c r="CF80" s="597"/>
      <c r="CG80" s="597"/>
      <c r="CH80" s="597"/>
      <c r="CI80" s="597"/>
      <c r="CJ80" s="597"/>
      <c r="CK80" s="598"/>
      <c r="CL80" s="161"/>
      <c r="CM80" s="161"/>
      <c r="CN80" s="161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62"/>
      <c r="DV80" s="162"/>
      <c r="DW80" s="162"/>
      <c r="DX80" s="162"/>
      <c r="DY80" s="162"/>
      <c r="DZ80" s="162"/>
      <c r="EA80" s="162"/>
      <c r="EB80" s="162"/>
      <c r="EC80" s="162"/>
      <c r="ED80" s="162"/>
      <c r="EE80" s="162"/>
      <c r="EF80" s="162"/>
      <c r="ER80" s="161"/>
      <c r="ES80" s="161"/>
      <c r="ET80" s="161"/>
      <c r="EU80" s="161"/>
      <c r="EV80" s="161"/>
      <c r="EW80" s="161"/>
      <c r="EX80" s="161"/>
      <c r="EY80" s="161"/>
      <c r="EZ80" s="161"/>
      <c r="FA80" s="161"/>
      <c r="FB80" s="161"/>
      <c r="FC80" s="161"/>
      <c r="FD80" s="161"/>
      <c r="FE80" s="161"/>
      <c r="FF80" s="161"/>
      <c r="FG80" s="161"/>
      <c r="FH80" s="161"/>
      <c r="FI80" s="161"/>
      <c r="FJ80" s="161"/>
      <c r="FK80" s="161"/>
      <c r="FL80" s="161"/>
      <c r="FM80" s="161"/>
      <c r="FN80" s="161"/>
      <c r="FO80" s="161"/>
      <c r="FP80" s="161"/>
      <c r="FQ80" s="161"/>
      <c r="FR80" s="161"/>
      <c r="FS80" s="161"/>
      <c r="FT80" s="161"/>
      <c r="FU80" s="161"/>
      <c r="FV80" s="161"/>
      <c r="FW80" s="161"/>
      <c r="FX80" s="161"/>
      <c r="FY80" s="161"/>
      <c r="FZ80" s="161"/>
      <c r="GA80" s="161"/>
      <c r="GB80" s="161"/>
      <c r="GC80" s="161"/>
      <c r="GD80" s="161"/>
      <c r="GE80" s="161"/>
      <c r="GF80" s="161"/>
      <c r="GG80" s="161"/>
      <c r="GH80" s="161"/>
      <c r="GI80" s="161"/>
      <c r="GJ80" s="161"/>
    </row>
    <row r="81" spans="2:192" ht="5.25" customHeight="1">
      <c r="B81" s="309"/>
      <c r="C81" s="526"/>
      <c r="D81" s="533"/>
      <c r="E81" s="534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534"/>
      <c r="AB81" s="535"/>
      <c r="AC81" s="536"/>
      <c r="AD81" s="536"/>
      <c r="AE81" s="536"/>
      <c r="AF81" s="536"/>
      <c r="AG81" s="536"/>
      <c r="AH81" s="537"/>
      <c r="AI81" s="627"/>
      <c r="AJ81" s="628"/>
      <c r="AK81" s="628"/>
      <c r="AL81" s="628"/>
      <c r="AM81" s="628"/>
      <c r="AN81" s="628"/>
      <c r="AO81" s="628"/>
      <c r="AP81" s="628"/>
      <c r="AQ81" s="628"/>
      <c r="AR81" s="628"/>
      <c r="AS81" s="628"/>
      <c r="AT81" s="629"/>
      <c r="AU81" s="541"/>
      <c r="AV81" s="542"/>
      <c r="AW81" s="542"/>
      <c r="AX81" s="542"/>
      <c r="AY81" s="542"/>
      <c r="AZ81" s="542"/>
      <c r="BA81" s="542"/>
      <c r="BB81" s="542"/>
      <c r="BC81" s="542"/>
      <c r="BD81" s="542"/>
      <c r="BE81" s="542"/>
      <c r="BF81" s="542"/>
      <c r="BG81" s="542"/>
      <c r="BH81" s="542"/>
      <c r="BI81" s="542"/>
      <c r="BJ81" s="542"/>
      <c r="BK81" s="542"/>
      <c r="BL81" s="542"/>
      <c r="BM81" s="542"/>
      <c r="BN81" s="542"/>
      <c r="BO81" s="542"/>
      <c r="BP81" s="542"/>
      <c r="BQ81" s="542"/>
      <c r="BR81" s="542"/>
      <c r="BS81" s="542"/>
      <c r="BT81" s="542"/>
      <c r="BU81" s="542"/>
      <c r="BV81" s="542"/>
      <c r="BW81" s="542"/>
      <c r="BX81" s="542"/>
      <c r="BY81" s="543"/>
      <c r="BZ81" s="596"/>
      <c r="CA81" s="597"/>
      <c r="CB81" s="597"/>
      <c r="CC81" s="597"/>
      <c r="CD81" s="597"/>
      <c r="CE81" s="597"/>
      <c r="CF81" s="597"/>
      <c r="CG81" s="597"/>
      <c r="CH81" s="597"/>
      <c r="CI81" s="597"/>
      <c r="CJ81" s="597"/>
      <c r="CK81" s="598"/>
      <c r="CL81" s="161"/>
      <c r="CM81" s="161"/>
      <c r="CN81" s="161"/>
      <c r="CO81" s="161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/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62"/>
      <c r="DV81" s="162"/>
      <c r="DW81" s="162"/>
      <c r="DX81" s="162"/>
      <c r="DY81" s="162"/>
      <c r="DZ81" s="162"/>
      <c r="EA81" s="162"/>
      <c r="EB81" s="162"/>
      <c r="EC81" s="162"/>
      <c r="ED81" s="162"/>
      <c r="EE81" s="162"/>
      <c r="EF81" s="162"/>
      <c r="ER81" s="161"/>
      <c r="ES81" s="161"/>
      <c r="ET81" s="161"/>
      <c r="EU81" s="161"/>
      <c r="EV81" s="161"/>
      <c r="EW81" s="161"/>
      <c r="EX81" s="161"/>
      <c r="EY81" s="161"/>
      <c r="EZ81" s="161"/>
      <c r="FA81" s="161"/>
      <c r="FB81" s="161"/>
      <c r="FC81" s="161"/>
      <c r="FD81" s="161"/>
      <c r="FE81" s="161"/>
      <c r="FF81" s="161"/>
      <c r="FG81" s="161"/>
      <c r="FH81" s="161"/>
      <c r="FI81" s="161"/>
      <c r="FJ81" s="161"/>
      <c r="FK81" s="161"/>
      <c r="FL81" s="161"/>
      <c r="FM81" s="161"/>
      <c r="FN81" s="161"/>
      <c r="FO81" s="161"/>
      <c r="FP81" s="161"/>
      <c r="FQ81" s="161"/>
      <c r="FR81" s="161"/>
      <c r="FS81" s="161"/>
      <c r="FT81" s="161"/>
      <c r="FU81" s="161"/>
      <c r="FV81" s="161"/>
      <c r="FW81" s="161"/>
      <c r="FX81" s="161"/>
      <c r="FY81" s="161"/>
      <c r="FZ81" s="161"/>
      <c r="GA81" s="161"/>
      <c r="GB81" s="161"/>
      <c r="GC81" s="161"/>
      <c r="GD81" s="161"/>
      <c r="GE81" s="161"/>
      <c r="GF81" s="161"/>
      <c r="GG81" s="161"/>
      <c r="GH81" s="161"/>
      <c r="GI81" s="161"/>
      <c r="GJ81" s="161"/>
    </row>
    <row r="82" spans="2:192" ht="5.25" customHeight="1">
      <c r="B82" s="309"/>
      <c r="C82" s="526"/>
      <c r="D82" s="533" t="s">
        <v>110</v>
      </c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4"/>
      <c r="X82" s="534"/>
      <c r="Y82" s="534"/>
      <c r="Z82" s="534"/>
      <c r="AA82" s="534"/>
      <c r="AB82" s="535" t="str">
        <f>施設情報!C31&amp;""</f>
        <v/>
      </c>
      <c r="AC82" s="536"/>
      <c r="AD82" s="536"/>
      <c r="AE82" s="536"/>
      <c r="AF82" s="536"/>
      <c r="AG82" s="536"/>
      <c r="AH82" s="537"/>
      <c r="AI82" s="544" t="e">
        <f ca="1">集計【幼稚園】!K13</f>
        <v>#DIV/0!</v>
      </c>
      <c r="AJ82" s="545"/>
      <c r="AK82" s="545"/>
      <c r="AL82" s="545"/>
      <c r="AM82" s="545"/>
      <c r="AN82" s="545"/>
      <c r="AO82" s="545"/>
      <c r="AP82" s="545"/>
      <c r="AQ82" s="545"/>
      <c r="AR82" s="545"/>
      <c r="AS82" s="545"/>
      <c r="AT82" s="546"/>
      <c r="AU82" s="541"/>
      <c r="AV82" s="542"/>
      <c r="AW82" s="542"/>
      <c r="AX82" s="542"/>
      <c r="AY82" s="542"/>
      <c r="AZ82" s="542"/>
      <c r="BA82" s="542"/>
      <c r="BB82" s="542"/>
      <c r="BC82" s="542"/>
      <c r="BD82" s="542"/>
      <c r="BE82" s="542"/>
      <c r="BF82" s="542"/>
      <c r="BG82" s="542"/>
      <c r="BH82" s="542"/>
      <c r="BI82" s="542"/>
      <c r="BJ82" s="542"/>
      <c r="BK82" s="542"/>
      <c r="BL82" s="542"/>
      <c r="BM82" s="542"/>
      <c r="BN82" s="542"/>
      <c r="BO82" s="542"/>
      <c r="BP82" s="542"/>
      <c r="BQ82" s="542"/>
      <c r="BR82" s="542"/>
      <c r="BS82" s="542"/>
      <c r="BT82" s="542"/>
      <c r="BU82" s="542"/>
      <c r="BV82" s="542"/>
      <c r="BW82" s="542"/>
      <c r="BX82" s="542"/>
      <c r="BY82" s="543"/>
      <c r="BZ82" s="596"/>
      <c r="CA82" s="597"/>
      <c r="CB82" s="597"/>
      <c r="CC82" s="597"/>
      <c r="CD82" s="597"/>
      <c r="CE82" s="597"/>
      <c r="CF82" s="597"/>
      <c r="CG82" s="597"/>
      <c r="CH82" s="597"/>
      <c r="CI82" s="597"/>
      <c r="CJ82" s="597"/>
      <c r="CK82" s="598"/>
      <c r="CL82" s="161"/>
      <c r="CM82" s="161"/>
      <c r="CN82" s="161"/>
      <c r="CO82" s="161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62"/>
      <c r="DV82" s="162"/>
      <c r="DW82" s="162"/>
      <c r="DX82" s="162"/>
      <c r="DY82" s="162"/>
      <c r="DZ82" s="162"/>
      <c r="EA82" s="162"/>
      <c r="EB82" s="162"/>
      <c r="EC82" s="162"/>
      <c r="ED82" s="162"/>
      <c r="EE82" s="162"/>
      <c r="EF82" s="162"/>
      <c r="ER82" s="161"/>
      <c r="ES82" s="161"/>
      <c r="ET82" s="161"/>
      <c r="EU82" s="161"/>
      <c r="EV82" s="161"/>
      <c r="EW82" s="161"/>
      <c r="EX82" s="161"/>
      <c r="EY82" s="161"/>
      <c r="EZ82" s="161"/>
      <c r="FA82" s="161"/>
      <c r="FB82" s="161"/>
      <c r="FC82" s="161"/>
      <c r="FD82" s="161"/>
      <c r="FE82" s="161"/>
      <c r="FF82" s="161"/>
      <c r="FG82" s="161"/>
      <c r="FH82" s="161"/>
      <c r="FI82" s="161"/>
      <c r="FJ82" s="161"/>
      <c r="FK82" s="161"/>
      <c r="FL82" s="161"/>
      <c r="FM82" s="161"/>
      <c r="FN82" s="161"/>
      <c r="FO82" s="161"/>
      <c r="FP82" s="161"/>
      <c r="FQ82" s="161"/>
      <c r="FR82" s="161"/>
      <c r="FS82" s="161"/>
      <c r="FT82" s="161"/>
      <c r="FU82" s="161"/>
      <c r="FV82" s="161"/>
      <c r="FW82" s="161"/>
      <c r="FX82" s="161"/>
      <c r="FY82" s="161"/>
      <c r="FZ82" s="161"/>
      <c r="GA82" s="161"/>
      <c r="GB82" s="161"/>
      <c r="GC82" s="161"/>
      <c r="GD82" s="161"/>
      <c r="GE82" s="161"/>
      <c r="GF82" s="161"/>
      <c r="GG82" s="161"/>
      <c r="GH82" s="161"/>
      <c r="GI82" s="161"/>
      <c r="GJ82" s="161"/>
    </row>
    <row r="83" spans="2:192" ht="5.25" customHeight="1">
      <c r="B83" s="309"/>
      <c r="C83" s="526"/>
      <c r="D83" s="533"/>
      <c r="E83" s="534"/>
      <c r="F83" s="534"/>
      <c r="G83" s="534"/>
      <c r="H83" s="534"/>
      <c r="I83" s="534"/>
      <c r="J83" s="534"/>
      <c r="K83" s="534"/>
      <c r="L83" s="534"/>
      <c r="M83" s="534"/>
      <c r="N83" s="534"/>
      <c r="O83" s="534"/>
      <c r="P83" s="534"/>
      <c r="Q83" s="534"/>
      <c r="R83" s="534"/>
      <c r="S83" s="534"/>
      <c r="T83" s="534"/>
      <c r="U83" s="534"/>
      <c r="V83" s="534"/>
      <c r="W83" s="534"/>
      <c r="X83" s="534"/>
      <c r="Y83" s="534"/>
      <c r="Z83" s="534"/>
      <c r="AA83" s="534"/>
      <c r="AB83" s="535"/>
      <c r="AC83" s="536"/>
      <c r="AD83" s="536"/>
      <c r="AE83" s="536"/>
      <c r="AF83" s="536"/>
      <c r="AG83" s="536"/>
      <c r="AH83" s="537"/>
      <c r="AI83" s="547"/>
      <c r="AJ83" s="548"/>
      <c r="AK83" s="548"/>
      <c r="AL83" s="548"/>
      <c r="AM83" s="548"/>
      <c r="AN83" s="548"/>
      <c r="AO83" s="548"/>
      <c r="AP83" s="548"/>
      <c r="AQ83" s="548"/>
      <c r="AR83" s="548"/>
      <c r="AS83" s="548"/>
      <c r="AT83" s="549"/>
      <c r="AU83" s="541"/>
      <c r="AV83" s="542"/>
      <c r="AW83" s="542"/>
      <c r="AX83" s="542"/>
      <c r="AY83" s="542"/>
      <c r="AZ83" s="542"/>
      <c r="BA83" s="542"/>
      <c r="BB83" s="542"/>
      <c r="BC83" s="542"/>
      <c r="BD83" s="542"/>
      <c r="BE83" s="542"/>
      <c r="BF83" s="542"/>
      <c r="BG83" s="542"/>
      <c r="BH83" s="542"/>
      <c r="BI83" s="542"/>
      <c r="BJ83" s="542"/>
      <c r="BK83" s="542"/>
      <c r="BL83" s="542"/>
      <c r="BM83" s="542"/>
      <c r="BN83" s="542"/>
      <c r="BO83" s="542"/>
      <c r="BP83" s="542"/>
      <c r="BQ83" s="542"/>
      <c r="BR83" s="542"/>
      <c r="BS83" s="542"/>
      <c r="BT83" s="542"/>
      <c r="BU83" s="542"/>
      <c r="BV83" s="542"/>
      <c r="BW83" s="542"/>
      <c r="BX83" s="542"/>
      <c r="BY83" s="543"/>
      <c r="BZ83" s="596"/>
      <c r="CA83" s="597"/>
      <c r="CB83" s="597"/>
      <c r="CC83" s="597"/>
      <c r="CD83" s="597"/>
      <c r="CE83" s="597"/>
      <c r="CF83" s="597"/>
      <c r="CG83" s="597"/>
      <c r="CH83" s="597"/>
      <c r="CI83" s="597"/>
      <c r="CJ83" s="597"/>
      <c r="CK83" s="598"/>
      <c r="CL83" s="161"/>
      <c r="CM83" s="161"/>
      <c r="CN83" s="161"/>
      <c r="CP83" s="149"/>
      <c r="CQ83" s="149"/>
      <c r="CR83" s="149"/>
      <c r="CS83" s="149"/>
      <c r="CT83" s="149"/>
      <c r="CU83" s="149"/>
      <c r="CV83" s="149"/>
      <c r="CW83" s="149"/>
      <c r="CX83" s="149"/>
      <c r="CY83" s="149"/>
      <c r="CZ83" s="149"/>
      <c r="DA83" s="149"/>
      <c r="DB83" s="149"/>
      <c r="DC83" s="149"/>
      <c r="DD83" s="149"/>
      <c r="DE83" s="149"/>
      <c r="DF83" s="149"/>
      <c r="DG83" s="149"/>
      <c r="DH83" s="149"/>
      <c r="DI83" s="149"/>
      <c r="DJ83" s="149"/>
      <c r="DK83" s="149"/>
      <c r="DL83" s="149"/>
      <c r="DM83" s="149"/>
      <c r="DN83" s="149"/>
      <c r="DO83" s="149"/>
      <c r="DP83" s="149"/>
      <c r="DQ83" s="149"/>
      <c r="DR83" s="149"/>
      <c r="DS83" s="149"/>
      <c r="DT83" s="149"/>
      <c r="DU83" s="162"/>
      <c r="DV83" s="162"/>
      <c r="DW83" s="162"/>
      <c r="DX83" s="162"/>
      <c r="DY83" s="162"/>
      <c r="DZ83" s="162"/>
      <c r="EA83" s="162"/>
      <c r="EB83" s="162"/>
      <c r="EC83" s="162"/>
      <c r="ED83" s="162"/>
      <c r="EE83" s="162"/>
      <c r="EF83" s="162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</row>
    <row r="84" spans="2:192" ht="5.25" customHeight="1">
      <c r="B84" s="309"/>
      <c r="C84" s="526"/>
      <c r="D84" s="533"/>
      <c r="E84" s="534"/>
      <c r="F84" s="534"/>
      <c r="G84" s="534"/>
      <c r="H84" s="534"/>
      <c r="I84" s="534"/>
      <c r="J84" s="534"/>
      <c r="K84" s="534"/>
      <c r="L84" s="534"/>
      <c r="M84" s="534"/>
      <c r="N84" s="534"/>
      <c r="O84" s="534"/>
      <c r="P84" s="534"/>
      <c r="Q84" s="534"/>
      <c r="R84" s="534"/>
      <c r="S84" s="534"/>
      <c r="T84" s="534"/>
      <c r="U84" s="534"/>
      <c r="V84" s="534"/>
      <c r="W84" s="534"/>
      <c r="X84" s="534"/>
      <c r="Y84" s="534"/>
      <c r="Z84" s="534"/>
      <c r="AA84" s="534"/>
      <c r="AB84" s="535"/>
      <c r="AC84" s="536"/>
      <c r="AD84" s="536"/>
      <c r="AE84" s="536"/>
      <c r="AF84" s="536"/>
      <c r="AG84" s="536"/>
      <c r="AH84" s="537"/>
      <c r="AI84" s="547"/>
      <c r="AJ84" s="548"/>
      <c r="AK84" s="548"/>
      <c r="AL84" s="548"/>
      <c r="AM84" s="548"/>
      <c r="AN84" s="548"/>
      <c r="AO84" s="548"/>
      <c r="AP84" s="548"/>
      <c r="AQ84" s="548"/>
      <c r="AR84" s="548"/>
      <c r="AS84" s="548"/>
      <c r="AT84" s="549"/>
      <c r="AU84" s="541"/>
      <c r="AV84" s="542"/>
      <c r="AW84" s="542"/>
      <c r="AX84" s="542"/>
      <c r="AY84" s="542"/>
      <c r="AZ84" s="542"/>
      <c r="BA84" s="542"/>
      <c r="BB84" s="542"/>
      <c r="BC84" s="542"/>
      <c r="BD84" s="542"/>
      <c r="BE84" s="542"/>
      <c r="BF84" s="542"/>
      <c r="BG84" s="542"/>
      <c r="BH84" s="542"/>
      <c r="BI84" s="542"/>
      <c r="BJ84" s="542"/>
      <c r="BK84" s="542"/>
      <c r="BL84" s="542"/>
      <c r="BM84" s="542"/>
      <c r="BN84" s="542"/>
      <c r="BO84" s="542"/>
      <c r="BP84" s="542"/>
      <c r="BQ84" s="542"/>
      <c r="BR84" s="542"/>
      <c r="BS84" s="542"/>
      <c r="BT84" s="542"/>
      <c r="BU84" s="542"/>
      <c r="BV84" s="542"/>
      <c r="BW84" s="542"/>
      <c r="BX84" s="542"/>
      <c r="BY84" s="543"/>
      <c r="BZ84" s="596"/>
      <c r="CA84" s="597"/>
      <c r="CB84" s="597"/>
      <c r="CC84" s="597"/>
      <c r="CD84" s="597"/>
      <c r="CE84" s="597"/>
      <c r="CF84" s="597"/>
      <c r="CG84" s="597"/>
      <c r="CH84" s="597"/>
      <c r="CI84" s="597"/>
      <c r="CJ84" s="597"/>
      <c r="CK84" s="598"/>
      <c r="CL84" s="161"/>
      <c r="CM84" s="161"/>
      <c r="CN84" s="161"/>
      <c r="CP84" s="149"/>
      <c r="CQ84" s="149"/>
      <c r="CR84" s="149"/>
      <c r="CS84" s="149"/>
      <c r="CT84" s="149"/>
      <c r="CU84" s="149"/>
      <c r="CV84" s="149"/>
      <c r="CW84" s="149"/>
      <c r="CX84" s="149"/>
      <c r="CY84" s="149"/>
      <c r="CZ84" s="149"/>
      <c r="DA84" s="149"/>
      <c r="DB84" s="149"/>
      <c r="DC84" s="149"/>
      <c r="DD84" s="149"/>
      <c r="DE84" s="149"/>
      <c r="DF84" s="149"/>
      <c r="DG84" s="149"/>
      <c r="DH84" s="149"/>
      <c r="DI84" s="149"/>
      <c r="DJ84" s="149"/>
      <c r="DK84" s="149"/>
      <c r="DL84" s="149"/>
      <c r="DM84" s="149"/>
      <c r="DN84" s="149"/>
      <c r="DO84" s="149"/>
      <c r="DP84" s="149"/>
      <c r="DQ84" s="149"/>
      <c r="DR84" s="149"/>
      <c r="DS84" s="149"/>
      <c r="DT84" s="149"/>
      <c r="DU84" s="162"/>
      <c r="DV84" s="162"/>
      <c r="DW84" s="162"/>
      <c r="DX84" s="162"/>
      <c r="DY84" s="162"/>
      <c r="DZ84" s="162"/>
      <c r="EA84" s="162"/>
      <c r="EB84" s="162"/>
      <c r="EC84" s="162"/>
      <c r="ED84" s="162"/>
      <c r="EE84" s="162"/>
      <c r="EF84" s="162"/>
      <c r="ER84" s="161"/>
      <c r="ES84" s="161"/>
      <c r="ET84" s="161"/>
      <c r="EU84" s="161"/>
      <c r="EV84" s="161"/>
      <c r="EW84" s="161"/>
      <c r="EX84" s="161"/>
      <c r="EY84" s="161"/>
      <c r="EZ84" s="161"/>
      <c r="FA84" s="161"/>
      <c r="FB84" s="161"/>
      <c r="FC84" s="161"/>
      <c r="FD84" s="161"/>
      <c r="FE84" s="161"/>
      <c r="FF84" s="161"/>
      <c r="FG84" s="161"/>
      <c r="FH84" s="161"/>
      <c r="FI84" s="161"/>
      <c r="FJ84" s="161"/>
      <c r="FK84" s="161"/>
      <c r="FL84" s="164"/>
      <c r="FM84" s="164"/>
      <c r="FN84" s="164"/>
      <c r="FO84" s="164"/>
      <c r="FP84" s="164"/>
      <c r="FQ84" s="161"/>
      <c r="FR84" s="161"/>
      <c r="FS84" s="161"/>
      <c r="FT84" s="161"/>
      <c r="FU84" s="161"/>
      <c r="FV84" s="161"/>
      <c r="FW84" s="161"/>
      <c r="FX84" s="161"/>
      <c r="FY84" s="161"/>
      <c r="FZ84" s="161"/>
      <c r="GA84" s="161"/>
      <c r="GB84" s="161"/>
      <c r="GC84" s="161"/>
      <c r="GD84" s="161"/>
      <c r="GE84" s="161"/>
      <c r="GF84" s="161"/>
      <c r="GG84" s="161"/>
      <c r="GH84" s="161"/>
      <c r="GI84" s="161"/>
      <c r="GJ84" s="161"/>
    </row>
    <row r="85" spans="2:192" ht="5.25" customHeight="1">
      <c r="B85" s="309"/>
      <c r="C85" s="526"/>
      <c r="D85" s="533"/>
      <c r="E85" s="534"/>
      <c r="F85" s="534"/>
      <c r="G85" s="534"/>
      <c r="H85" s="534"/>
      <c r="I85" s="534"/>
      <c r="J85" s="534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34"/>
      <c r="V85" s="534"/>
      <c r="W85" s="534"/>
      <c r="X85" s="534"/>
      <c r="Y85" s="534"/>
      <c r="Z85" s="534"/>
      <c r="AA85" s="534"/>
      <c r="AB85" s="535"/>
      <c r="AC85" s="536"/>
      <c r="AD85" s="536"/>
      <c r="AE85" s="536"/>
      <c r="AF85" s="536"/>
      <c r="AG85" s="536"/>
      <c r="AH85" s="537"/>
      <c r="AI85" s="547"/>
      <c r="AJ85" s="548"/>
      <c r="AK85" s="548"/>
      <c r="AL85" s="548"/>
      <c r="AM85" s="548"/>
      <c r="AN85" s="548"/>
      <c r="AO85" s="548"/>
      <c r="AP85" s="548"/>
      <c r="AQ85" s="548"/>
      <c r="AR85" s="548"/>
      <c r="AS85" s="548"/>
      <c r="AT85" s="549"/>
      <c r="AU85" s="541"/>
      <c r="AV85" s="542"/>
      <c r="AW85" s="542"/>
      <c r="AX85" s="542"/>
      <c r="AY85" s="542"/>
      <c r="AZ85" s="542"/>
      <c r="BA85" s="542"/>
      <c r="BB85" s="542"/>
      <c r="BC85" s="542"/>
      <c r="BD85" s="542"/>
      <c r="BE85" s="542"/>
      <c r="BF85" s="542"/>
      <c r="BG85" s="542"/>
      <c r="BH85" s="542"/>
      <c r="BI85" s="542"/>
      <c r="BJ85" s="542"/>
      <c r="BK85" s="542"/>
      <c r="BL85" s="542"/>
      <c r="BM85" s="542"/>
      <c r="BN85" s="542"/>
      <c r="BO85" s="542"/>
      <c r="BP85" s="542"/>
      <c r="BQ85" s="542"/>
      <c r="BR85" s="542"/>
      <c r="BS85" s="542"/>
      <c r="BT85" s="542"/>
      <c r="BU85" s="542"/>
      <c r="BV85" s="542"/>
      <c r="BW85" s="542"/>
      <c r="BX85" s="542"/>
      <c r="BY85" s="543"/>
      <c r="BZ85" s="596"/>
      <c r="CA85" s="597"/>
      <c r="CB85" s="597"/>
      <c r="CC85" s="597"/>
      <c r="CD85" s="597"/>
      <c r="CE85" s="597"/>
      <c r="CF85" s="597"/>
      <c r="CG85" s="597"/>
      <c r="CH85" s="597"/>
      <c r="CI85" s="597"/>
      <c r="CJ85" s="597"/>
      <c r="CK85" s="598"/>
      <c r="CL85" s="161"/>
      <c r="CM85" s="161"/>
      <c r="CN85" s="161"/>
      <c r="CP85" s="149"/>
      <c r="CQ85" s="149"/>
      <c r="CR85" s="149"/>
      <c r="CS85" s="149"/>
      <c r="CT85" s="149"/>
      <c r="CU85" s="149"/>
      <c r="CV85" s="149"/>
      <c r="CW85" s="149"/>
      <c r="CX85" s="149"/>
      <c r="CY85" s="149"/>
      <c r="CZ85" s="149"/>
      <c r="DA85" s="149"/>
      <c r="DB85" s="149"/>
      <c r="DC85" s="149"/>
      <c r="DD85" s="149"/>
      <c r="DE85" s="149"/>
      <c r="DF85" s="149"/>
      <c r="DG85" s="149"/>
      <c r="DH85" s="149"/>
      <c r="DI85" s="149"/>
      <c r="DJ85" s="149"/>
      <c r="DK85" s="149"/>
      <c r="DL85" s="149"/>
      <c r="DM85" s="149"/>
      <c r="DN85" s="149"/>
      <c r="DO85" s="149"/>
      <c r="DP85" s="149"/>
      <c r="DQ85" s="149"/>
      <c r="DR85" s="149"/>
      <c r="DS85" s="149"/>
      <c r="DT85" s="149"/>
      <c r="DU85" s="162"/>
      <c r="DV85" s="162"/>
      <c r="DW85" s="162"/>
      <c r="DX85" s="162"/>
      <c r="DY85" s="162"/>
      <c r="DZ85" s="162"/>
      <c r="EA85" s="162"/>
      <c r="EB85" s="162"/>
      <c r="EC85" s="162"/>
      <c r="ED85" s="162"/>
      <c r="EE85" s="162"/>
      <c r="EF85" s="162"/>
      <c r="ER85" s="161"/>
      <c r="ES85" s="161"/>
      <c r="ET85" s="161"/>
      <c r="EU85" s="161"/>
      <c r="EV85" s="161"/>
      <c r="EW85" s="161"/>
      <c r="EX85" s="161"/>
      <c r="EY85" s="161"/>
      <c r="EZ85" s="161"/>
      <c r="FA85" s="161"/>
      <c r="FB85" s="161"/>
      <c r="FC85" s="161"/>
      <c r="FD85" s="161"/>
      <c r="FE85" s="161"/>
      <c r="FF85" s="161"/>
      <c r="FG85" s="161"/>
      <c r="FH85" s="161"/>
      <c r="FI85" s="161"/>
      <c r="FJ85" s="161"/>
      <c r="FK85" s="161"/>
      <c r="FL85" s="161"/>
      <c r="FM85" s="161"/>
      <c r="FN85" s="161"/>
      <c r="FO85" s="161"/>
      <c r="FP85" s="161"/>
      <c r="FQ85" s="161"/>
      <c r="FR85" s="161"/>
      <c r="FS85" s="161"/>
      <c r="FT85" s="161"/>
      <c r="FU85" s="161"/>
      <c r="FV85" s="161"/>
      <c r="FW85" s="161"/>
      <c r="FX85" s="161"/>
      <c r="FY85" s="161"/>
      <c r="FZ85" s="161"/>
      <c r="GA85" s="161"/>
      <c r="GB85" s="161"/>
      <c r="GC85" s="161"/>
      <c r="GD85" s="161"/>
      <c r="GE85" s="161"/>
      <c r="GF85" s="161"/>
      <c r="GG85" s="161"/>
      <c r="GH85" s="161"/>
      <c r="GI85" s="161"/>
      <c r="GJ85" s="161"/>
    </row>
    <row r="86" spans="2:192" ht="5.25" customHeight="1">
      <c r="B86" s="309"/>
      <c r="C86" s="526"/>
      <c r="D86" s="533"/>
      <c r="E86" s="534"/>
      <c r="F86" s="534"/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  <c r="S86" s="534"/>
      <c r="T86" s="534"/>
      <c r="U86" s="534"/>
      <c r="V86" s="534"/>
      <c r="W86" s="534"/>
      <c r="X86" s="534"/>
      <c r="Y86" s="534"/>
      <c r="Z86" s="534"/>
      <c r="AA86" s="534"/>
      <c r="AB86" s="535"/>
      <c r="AC86" s="536"/>
      <c r="AD86" s="536"/>
      <c r="AE86" s="536"/>
      <c r="AF86" s="536"/>
      <c r="AG86" s="536"/>
      <c r="AH86" s="537"/>
      <c r="AI86" s="627"/>
      <c r="AJ86" s="628"/>
      <c r="AK86" s="628"/>
      <c r="AL86" s="628"/>
      <c r="AM86" s="628"/>
      <c r="AN86" s="628"/>
      <c r="AO86" s="628"/>
      <c r="AP86" s="628"/>
      <c r="AQ86" s="628"/>
      <c r="AR86" s="628"/>
      <c r="AS86" s="628"/>
      <c r="AT86" s="629"/>
      <c r="AU86" s="541"/>
      <c r="AV86" s="542"/>
      <c r="AW86" s="542"/>
      <c r="AX86" s="542"/>
      <c r="AY86" s="542"/>
      <c r="AZ86" s="542"/>
      <c r="BA86" s="542"/>
      <c r="BB86" s="542"/>
      <c r="BC86" s="542"/>
      <c r="BD86" s="542"/>
      <c r="BE86" s="542"/>
      <c r="BF86" s="542"/>
      <c r="BG86" s="542"/>
      <c r="BH86" s="542"/>
      <c r="BI86" s="542"/>
      <c r="BJ86" s="542"/>
      <c r="BK86" s="542"/>
      <c r="BL86" s="542"/>
      <c r="BM86" s="542"/>
      <c r="BN86" s="542"/>
      <c r="BO86" s="542"/>
      <c r="BP86" s="542"/>
      <c r="BQ86" s="542"/>
      <c r="BR86" s="542"/>
      <c r="BS86" s="542"/>
      <c r="BT86" s="542"/>
      <c r="BU86" s="542"/>
      <c r="BV86" s="542"/>
      <c r="BW86" s="542"/>
      <c r="BX86" s="542"/>
      <c r="BY86" s="543"/>
      <c r="BZ86" s="596"/>
      <c r="CA86" s="597"/>
      <c r="CB86" s="597"/>
      <c r="CC86" s="597"/>
      <c r="CD86" s="597"/>
      <c r="CE86" s="597"/>
      <c r="CF86" s="597"/>
      <c r="CG86" s="597"/>
      <c r="CH86" s="597"/>
      <c r="CI86" s="597"/>
      <c r="CJ86" s="597"/>
      <c r="CK86" s="598"/>
      <c r="CL86" s="161"/>
      <c r="CM86" s="161"/>
      <c r="CN86" s="161"/>
      <c r="CP86" s="149"/>
      <c r="CQ86" s="149"/>
      <c r="CR86" s="149"/>
      <c r="CS86" s="149"/>
      <c r="CT86" s="149"/>
      <c r="CU86" s="149"/>
      <c r="CV86" s="149"/>
      <c r="CW86" s="149"/>
      <c r="CX86" s="149"/>
      <c r="CY86" s="149"/>
      <c r="CZ86" s="149"/>
      <c r="DA86" s="149"/>
      <c r="DB86" s="149"/>
      <c r="DC86" s="149"/>
      <c r="DD86" s="149"/>
      <c r="DE86" s="149"/>
      <c r="DF86" s="149"/>
      <c r="DG86" s="149"/>
      <c r="DH86" s="149"/>
      <c r="DI86" s="149"/>
      <c r="DJ86" s="149"/>
      <c r="DK86" s="149"/>
      <c r="DL86" s="149"/>
      <c r="DM86" s="149"/>
      <c r="DN86" s="149"/>
      <c r="DO86" s="149"/>
      <c r="DP86" s="149"/>
      <c r="DQ86" s="149"/>
      <c r="DR86" s="149"/>
      <c r="DS86" s="149"/>
      <c r="DT86" s="149"/>
      <c r="DU86" s="162"/>
      <c r="DV86" s="162"/>
      <c r="DW86" s="162"/>
      <c r="DX86" s="162"/>
      <c r="DY86" s="162"/>
      <c r="DZ86" s="162"/>
      <c r="EA86" s="162"/>
      <c r="EB86" s="162"/>
      <c r="EC86" s="162"/>
      <c r="ED86" s="162"/>
      <c r="EE86" s="162"/>
      <c r="EF86" s="162"/>
      <c r="ER86" s="161"/>
      <c r="ES86" s="161"/>
      <c r="ET86" s="161"/>
      <c r="EU86" s="161"/>
      <c r="EV86" s="161"/>
      <c r="EW86" s="161"/>
      <c r="EX86" s="161"/>
      <c r="EY86" s="161"/>
      <c r="EZ86" s="161"/>
      <c r="FA86" s="161"/>
      <c r="FB86" s="161"/>
      <c r="FC86" s="161"/>
      <c r="FD86" s="161"/>
      <c r="FE86" s="161"/>
      <c r="FF86" s="161"/>
      <c r="FG86" s="161"/>
      <c r="FH86" s="161"/>
      <c r="FI86" s="161"/>
      <c r="FJ86" s="161"/>
      <c r="FK86" s="161"/>
      <c r="FL86" s="161"/>
      <c r="FM86" s="161"/>
      <c r="FN86" s="161"/>
      <c r="FO86" s="161"/>
      <c r="FP86" s="161"/>
      <c r="FQ86" s="161"/>
      <c r="FR86" s="161"/>
      <c r="FS86" s="161"/>
      <c r="FT86" s="161"/>
      <c r="FU86" s="161"/>
      <c r="FV86" s="161"/>
      <c r="FW86" s="161"/>
      <c r="FX86" s="161"/>
      <c r="FY86" s="161"/>
      <c r="FZ86" s="161"/>
      <c r="GA86" s="161"/>
      <c r="GB86" s="161"/>
      <c r="GC86" s="161"/>
      <c r="GD86" s="161"/>
      <c r="GE86" s="161"/>
      <c r="GF86" s="161"/>
      <c r="GG86" s="161"/>
      <c r="GH86" s="161"/>
      <c r="GI86" s="161"/>
      <c r="GJ86" s="161"/>
    </row>
    <row r="87" spans="2:192" ht="5.25" customHeight="1">
      <c r="B87" s="309"/>
      <c r="C87" s="526"/>
      <c r="D87" s="533" t="s">
        <v>181</v>
      </c>
      <c r="E87" s="534"/>
      <c r="F87" s="534"/>
      <c r="G87" s="534"/>
      <c r="H87" s="534"/>
      <c r="I87" s="534"/>
      <c r="J87" s="534"/>
      <c r="K87" s="534"/>
      <c r="L87" s="534"/>
      <c r="M87" s="534"/>
      <c r="N87" s="534"/>
      <c r="O87" s="534"/>
      <c r="P87" s="534"/>
      <c r="Q87" s="534"/>
      <c r="R87" s="534"/>
      <c r="S87" s="534"/>
      <c r="T87" s="534"/>
      <c r="U87" s="534"/>
      <c r="V87" s="534"/>
      <c r="W87" s="534"/>
      <c r="X87" s="534"/>
      <c r="Y87" s="534"/>
      <c r="Z87" s="534"/>
      <c r="AA87" s="534"/>
      <c r="AB87" s="535" t="str">
        <f>施設情報!C32&amp;""</f>
        <v/>
      </c>
      <c r="AC87" s="536"/>
      <c r="AD87" s="536"/>
      <c r="AE87" s="536"/>
      <c r="AF87" s="536"/>
      <c r="AG87" s="536"/>
      <c r="AH87" s="537"/>
      <c r="AI87" s="544" t="e">
        <f ca="1">集計【幼稚園】!K14</f>
        <v>#DIV/0!</v>
      </c>
      <c r="AJ87" s="545"/>
      <c r="AK87" s="545"/>
      <c r="AL87" s="545"/>
      <c r="AM87" s="545"/>
      <c r="AN87" s="545"/>
      <c r="AO87" s="545"/>
      <c r="AP87" s="545"/>
      <c r="AQ87" s="545"/>
      <c r="AR87" s="545"/>
      <c r="AS87" s="545"/>
      <c r="AT87" s="546"/>
      <c r="AU87" s="541"/>
      <c r="AV87" s="542"/>
      <c r="AW87" s="542"/>
      <c r="AX87" s="542"/>
      <c r="AY87" s="542"/>
      <c r="AZ87" s="542"/>
      <c r="BA87" s="542"/>
      <c r="BB87" s="542"/>
      <c r="BC87" s="542"/>
      <c r="BD87" s="542"/>
      <c r="BE87" s="542"/>
      <c r="BF87" s="542"/>
      <c r="BG87" s="542"/>
      <c r="BH87" s="542"/>
      <c r="BI87" s="542"/>
      <c r="BJ87" s="542"/>
      <c r="BK87" s="542"/>
      <c r="BL87" s="542"/>
      <c r="BM87" s="542"/>
      <c r="BN87" s="542"/>
      <c r="BO87" s="542"/>
      <c r="BP87" s="542"/>
      <c r="BQ87" s="542"/>
      <c r="BR87" s="542"/>
      <c r="BS87" s="542"/>
      <c r="BT87" s="542"/>
      <c r="BU87" s="542"/>
      <c r="BV87" s="542"/>
      <c r="BW87" s="542"/>
      <c r="BX87" s="542"/>
      <c r="BY87" s="543"/>
      <c r="BZ87" s="596"/>
      <c r="CA87" s="597"/>
      <c r="CB87" s="597"/>
      <c r="CC87" s="597"/>
      <c r="CD87" s="597"/>
      <c r="CE87" s="597"/>
      <c r="CF87" s="597"/>
      <c r="CG87" s="597"/>
      <c r="CH87" s="597"/>
      <c r="CI87" s="597"/>
      <c r="CJ87" s="597"/>
      <c r="CK87" s="598"/>
      <c r="CL87" s="161"/>
      <c r="CM87" s="161"/>
      <c r="CN87" s="161"/>
      <c r="CP87" s="149"/>
      <c r="CQ87" s="149"/>
      <c r="CR87" s="149"/>
      <c r="CS87" s="149"/>
      <c r="CT87" s="149"/>
      <c r="CU87" s="149"/>
      <c r="CV87" s="149"/>
      <c r="CW87" s="149"/>
      <c r="CX87" s="149"/>
      <c r="CY87" s="149"/>
      <c r="CZ87" s="149"/>
      <c r="DA87" s="149"/>
      <c r="DB87" s="149"/>
      <c r="DC87" s="149"/>
      <c r="DD87" s="149"/>
      <c r="DE87" s="149"/>
      <c r="DF87" s="149"/>
      <c r="DG87" s="149"/>
      <c r="DH87" s="149"/>
      <c r="DI87" s="149"/>
      <c r="DJ87" s="149"/>
      <c r="DK87" s="149"/>
      <c r="DL87" s="149"/>
      <c r="DM87" s="149"/>
      <c r="DN87" s="149"/>
      <c r="DO87" s="149"/>
      <c r="DP87" s="149"/>
      <c r="DQ87" s="149"/>
      <c r="DR87" s="149"/>
      <c r="DS87" s="149"/>
      <c r="DT87" s="149"/>
      <c r="DU87" s="162"/>
      <c r="DV87" s="162"/>
      <c r="DW87" s="162"/>
      <c r="DX87" s="162"/>
      <c r="DY87" s="162"/>
      <c r="DZ87" s="162"/>
      <c r="EA87" s="162"/>
      <c r="EB87" s="162"/>
      <c r="EC87" s="162"/>
      <c r="ED87" s="162"/>
      <c r="EE87" s="162"/>
      <c r="EF87" s="162"/>
      <c r="ER87" s="161"/>
      <c r="ES87" s="161"/>
      <c r="ET87" s="161"/>
      <c r="EU87" s="161"/>
      <c r="EV87" s="161"/>
      <c r="EW87" s="161"/>
      <c r="EX87" s="161"/>
      <c r="EY87" s="161"/>
      <c r="EZ87" s="161"/>
      <c r="FA87" s="161"/>
      <c r="FB87" s="161"/>
      <c r="FC87" s="161"/>
      <c r="FD87" s="161"/>
      <c r="FE87" s="161"/>
      <c r="FF87" s="161"/>
      <c r="FG87" s="161"/>
      <c r="FH87" s="161"/>
      <c r="FI87" s="161"/>
      <c r="FJ87" s="161"/>
      <c r="FK87" s="161"/>
      <c r="FL87" s="161"/>
      <c r="FM87" s="161"/>
      <c r="FN87" s="161"/>
      <c r="FO87" s="161"/>
      <c r="FP87" s="161"/>
      <c r="FQ87" s="161"/>
      <c r="FR87" s="161"/>
      <c r="FS87" s="161"/>
      <c r="FT87" s="161"/>
      <c r="FU87" s="161"/>
      <c r="FV87" s="161"/>
      <c r="FW87" s="161"/>
      <c r="FX87" s="161"/>
      <c r="FY87" s="161"/>
      <c r="FZ87" s="161"/>
      <c r="GA87" s="161"/>
      <c r="GB87" s="161"/>
      <c r="GC87" s="161"/>
      <c r="GD87" s="161"/>
      <c r="GE87" s="161"/>
      <c r="GF87" s="161"/>
      <c r="GG87" s="161"/>
      <c r="GH87" s="161"/>
      <c r="GI87" s="161"/>
      <c r="GJ87" s="161"/>
    </row>
    <row r="88" spans="2:192" ht="5.25" customHeight="1">
      <c r="B88" s="309"/>
      <c r="C88" s="526"/>
      <c r="D88" s="533"/>
      <c r="E88" s="534"/>
      <c r="F88" s="534"/>
      <c r="G88" s="534"/>
      <c r="H88" s="534"/>
      <c r="I88" s="534"/>
      <c r="J88" s="534"/>
      <c r="K88" s="534"/>
      <c r="L88" s="534"/>
      <c r="M88" s="534"/>
      <c r="N88" s="534"/>
      <c r="O88" s="534"/>
      <c r="P88" s="534"/>
      <c r="Q88" s="534"/>
      <c r="R88" s="534"/>
      <c r="S88" s="534"/>
      <c r="T88" s="534"/>
      <c r="U88" s="534"/>
      <c r="V88" s="534"/>
      <c r="W88" s="534"/>
      <c r="X88" s="534"/>
      <c r="Y88" s="534"/>
      <c r="Z88" s="534"/>
      <c r="AA88" s="534"/>
      <c r="AB88" s="535"/>
      <c r="AC88" s="536"/>
      <c r="AD88" s="536"/>
      <c r="AE88" s="536"/>
      <c r="AF88" s="536"/>
      <c r="AG88" s="536"/>
      <c r="AH88" s="537"/>
      <c r="AI88" s="547"/>
      <c r="AJ88" s="548"/>
      <c r="AK88" s="548"/>
      <c r="AL88" s="548"/>
      <c r="AM88" s="548"/>
      <c r="AN88" s="548"/>
      <c r="AO88" s="548"/>
      <c r="AP88" s="548"/>
      <c r="AQ88" s="548"/>
      <c r="AR88" s="548"/>
      <c r="AS88" s="548"/>
      <c r="AT88" s="549"/>
      <c r="AU88" s="541"/>
      <c r="AV88" s="542"/>
      <c r="AW88" s="542"/>
      <c r="AX88" s="542"/>
      <c r="AY88" s="542"/>
      <c r="AZ88" s="542"/>
      <c r="BA88" s="542"/>
      <c r="BB88" s="542"/>
      <c r="BC88" s="542"/>
      <c r="BD88" s="542"/>
      <c r="BE88" s="542"/>
      <c r="BF88" s="542"/>
      <c r="BG88" s="542"/>
      <c r="BH88" s="542"/>
      <c r="BI88" s="542"/>
      <c r="BJ88" s="542"/>
      <c r="BK88" s="542"/>
      <c r="BL88" s="542"/>
      <c r="BM88" s="542"/>
      <c r="BN88" s="542"/>
      <c r="BO88" s="542"/>
      <c r="BP88" s="542"/>
      <c r="BQ88" s="542"/>
      <c r="BR88" s="542"/>
      <c r="BS88" s="542"/>
      <c r="BT88" s="542"/>
      <c r="BU88" s="542"/>
      <c r="BV88" s="542"/>
      <c r="BW88" s="542"/>
      <c r="BX88" s="542"/>
      <c r="BY88" s="543"/>
      <c r="BZ88" s="596"/>
      <c r="CA88" s="597"/>
      <c r="CB88" s="597"/>
      <c r="CC88" s="597"/>
      <c r="CD88" s="597"/>
      <c r="CE88" s="597"/>
      <c r="CF88" s="597"/>
      <c r="CG88" s="597"/>
      <c r="CH88" s="597"/>
      <c r="CI88" s="597"/>
      <c r="CJ88" s="597"/>
      <c r="CK88" s="598"/>
      <c r="CL88" s="161"/>
      <c r="CM88" s="161"/>
      <c r="CN88" s="161"/>
      <c r="CP88" s="149"/>
      <c r="CQ88" s="149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  <c r="DB88" s="149"/>
      <c r="DC88" s="149"/>
      <c r="DD88" s="149"/>
      <c r="DE88" s="149"/>
      <c r="DF88" s="149"/>
      <c r="DG88" s="149"/>
      <c r="DH88" s="149"/>
      <c r="DI88" s="149"/>
      <c r="DJ88" s="149"/>
      <c r="DK88" s="149"/>
      <c r="DL88" s="149"/>
      <c r="DM88" s="149"/>
      <c r="DN88" s="149"/>
      <c r="DO88" s="149"/>
      <c r="DP88" s="149"/>
      <c r="DQ88" s="149"/>
      <c r="DR88" s="149"/>
      <c r="DS88" s="149"/>
      <c r="DT88" s="149"/>
      <c r="DU88" s="162"/>
      <c r="DV88" s="162"/>
      <c r="DW88" s="162"/>
      <c r="DX88" s="162"/>
      <c r="DY88" s="162"/>
      <c r="DZ88" s="162"/>
      <c r="EA88" s="162"/>
      <c r="EB88" s="162"/>
      <c r="EC88" s="162"/>
      <c r="ED88" s="162"/>
      <c r="EE88" s="162"/>
      <c r="EF88" s="162"/>
      <c r="ER88" s="161"/>
      <c r="ES88" s="161"/>
      <c r="ET88" s="161"/>
      <c r="EU88" s="161"/>
      <c r="EV88" s="161"/>
      <c r="EW88" s="161"/>
      <c r="EX88" s="161"/>
      <c r="EY88" s="161"/>
      <c r="EZ88" s="161"/>
      <c r="FA88" s="161"/>
      <c r="FB88" s="161"/>
      <c r="FC88" s="161"/>
      <c r="FD88" s="161"/>
      <c r="FE88" s="161"/>
      <c r="FF88" s="161"/>
      <c r="FG88" s="161"/>
      <c r="FH88" s="161"/>
      <c r="FI88" s="161"/>
      <c r="FJ88" s="161"/>
      <c r="FK88" s="161"/>
      <c r="FL88" s="161"/>
      <c r="FM88" s="161"/>
      <c r="FN88" s="161"/>
      <c r="FO88" s="161"/>
      <c r="FP88" s="161"/>
      <c r="FQ88" s="161"/>
      <c r="FR88" s="161"/>
      <c r="FS88" s="161"/>
      <c r="FT88" s="161"/>
      <c r="FU88" s="161"/>
      <c r="FV88" s="161"/>
      <c r="FW88" s="161"/>
      <c r="FX88" s="161"/>
      <c r="FY88" s="161"/>
      <c r="FZ88" s="161"/>
      <c r="GA88" s="161"/>
      <c r="GB88" s="161"/>
      <c r="GC88" s="161"/>
      <c r="GD88" s="161"/>
      <c r="GE88" s="161"/>
      <c r="GF88" s="161"/>
      <c r="GG88" s="161"/>
      <c r="GH88" s="161"/>
      <c r="GI88" s="161"/>
      <c r="GJ88" s="161"/>
    </row>
    <row r="89" spans="2:192" ht="5.25" customHeight="1">
      <c r="B89" s="309"/>
      <c r="C89" s="526"/>
      <c r="D89" s="533"/>
      <c r="E89" s="534"/>
      <c r="F89" s="534"/>
      <c r="G89" s="534"/>
      <c r="H89" s="534"/>
      <c r="I89" s="534"/>
      <c r="J89" s="534"/>
      <c r="K89" s="534"/>
      <c r="L89" s="534"/>
      <c r="M89" s="534"/>
      <c r="N89" s="534"/>
      <c r="O89" s="534"/>
      <c r="P89" s="534"/>
      <c r="Q89" s="534"/>
      <c r="R89" s="534"/>
      <c r="S89" s="534"/>
      <c r="T89" s="534"/>
      <c r="U89" s="534"/>
      <c r="V89" s="534"/>
      <c r="W89" s="534"/>
      <c r="X89" s="534"/>
      <c r="Y89" s="534"/>
      <c r="Z89" s="534"/>
      <c r="AA89" s="534"/>
      <c r="AB89" s="535"/>
      <c r="AC89" s="536"/>
      <c r="AD89" s="536"/>
      <c r="AE89" s="536"/>
      <c r="AF89" s="536"/>
      <c r="AG89" s="536"/>
      <c r="AH89" s="537"/>
      <c r="AI89" s="547"/>
      <c r="AJ89" s="548"/>
      <c r="AK89" s="548"/>
      <c r="AL89" s="548"/>
      <c r="AM89" s="548"/>
      <c r="AN89" s="548"/>
      <c r="AO89" s="548"/>
      <c r="AP89" s="548"/>
      <c r="AQ89" s="548"/>
      <c r="AR89" s="548"/>
      <c r="AS89" s="548"/>
      <c r="AT89" s="549"/>
      <c r="AU89" s="541"/>
      <c r="AV89" s="542"/>
      <c r="AW89" s="542"/>
      <c r="AX89" s="542"/>
      <c r="AY89" s="542"/>
      <c r="AZ89" s="542"/>
      <c r="BA89" s="542"/>
      <c r="BB89" s="542"/>
      <c r="BC89" s="542"/>
      <c r="BD89" s="542"/>
      <c r="BE89" s="542"/>
      <c r="BF89" s="542"/>
      <c r="BG89" s="542"/>
      <c r="BH89" s="542"/>
      <c r="BI89" s="542"/>
      <c r="BJ89" s="542"/>
      <c r="BK89" s="542"/>
      <c r="BL89" s="542"/>
      <c r="BM89" s="542"/>
      <c r="BN89" s="542"/>
      <c r="BO89" s="542"/>
      <c r="BP89" s="542"/>
      <c r="BQ89" s="542"/>
      <c r="BR89" s="542"/>
      <c r="BS89" s="542"/>
      <c r="BT89" s="542"/>
      <c r="BU89" s="542"/>
      <c r="BV89" s="542"/>
      <c r="BW89" s="542"/>
      <c r="BX89" s="542"/>
      <c r="BY89" s="543"/>
      <c r="BZ89" s="596"/>
      <c r="CA89" s="597"/>
      <c r="CB89" s="597"/>
      <c r="CC89" s="597"/>
      <c r="CD89" s="597"/>
      <c r="CE89" s="597"/>
      <c r="CF89" s="597"/>
      <c r="CG89" s="597"/>
      <c r="CH89" s="597"/>
      <c r="CI89" s="597"/>
      <c r="CJ89" s="597"/>
      <c r="CK89" s="598"/>
      <c r="CL89" s="161"/>
      <c r="CM89" s="161"/>
      <c r="CN89" s="161"/>
      <c r="CO89" s="161"/>
      <c r="CP89" s="149"/>
      <c r="CQ89" s="149"/>
      <c r="CR89" s="149"/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/>
      <c r="DF89" s="149"/>
      <c r="DG89" s="149"/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/>
      <c r="DS89" s="149"/>
      <c r="DT89" s="149"/>
      <c r="DU89" s="162"/>
      <c r="DV89" s="162"/>
      <c r="DW89" s="162"/>
      <c r="DX89" s="162"/>
      <c r="DY89" s="162"/>
      <c r="DZ89" s="162"/>
      <c r="EA89" s="162"/>
      <c r="EB89" s="162"/>
      <c r="EC89" s="162"/>
      <c r="ED89" s="162"/>
      <c r="EE89" s="162"/>
      <c r="EF89" s="162"/>
      <c r="ER89" s="161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61"/>
      <c r="FO89" s="161"/>
      <c r="FP89" s="161"/>
      <c r="FQ89" s="161"/>
      <c r="FR89" s="161"/>
      <c r="FS89" s="161"/>
      <c r="FT89" s="161"/>
      <c r="FU89" s="161"/>
      <c r="FV89" s="161"/>
      <c r="FW89" s="161"/>
      <c r="FX89" s="161"/>
      <c r="FY89" s="161"/>
      <c r="FZ89" s="161"/>
      <c r="GA89" s="161"/>
      <c r="GB89" s="161"/>
      <c r="GC89" s="161"/>
      <c r="GD89" s="161"/>
      <c r="GE89" s="161"/>
      <c r="GF89" s="161"/>
      <c r="GG89" s="161"/>
      <c r="GH89" s="161"/>
      <c r="GI89" s="161"/>
      <c r="GJ89" s="161"/>
    </row>
    <row r="90" spans="2:192" ht="5.25" customHeight="1">
      <c r="B90" s="309"/>
      <c r="C90" s="526"/>
      <c r="D90" s="533"/>
      <c r="E90" s="534"/>
      <c r="F90" s="534"/>
      <c r="G90" s="534"/>
      <c r="H90" s="534"/>
      <c r="I90" s="534"/>
      <c r="J90" s="534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34"/>
      <c r="V90" s="534"/>
      <c r="W90" s="534"/>
      <c r="X90" s="534"/>
      <c r="Y90" s="534"/>
      <c r="Z90" s="534"/>
      <c r="AA90" s="534"/>
      <c r="AB90" s="535"/>
      <c r="AC90" s="536"/>
      <c r="AD90" s="536"/>
      <c r="AE90" s="536"/>
      <c r="AF90" s="536"/>
      <c r="AG90" s="536"/>
      <c r="AH90" s="537"/>
      <c r="AI90" s="547"/>
      <c r="AJ90" s="548"/>
      <c r="AK90" s="548"/>
      <c r="AL90" s="548"/>
      <c r="AM90" s="548"/>
      <c r="AN90" s="548"/>
      <c r="AO90" s="548"/>
      <c r="AP90" s="548"/>
      <c r="AQ90" s="548"/>
      <c r="AR90" s="548"/>
      <c r="AS90" s="548"/>
      <c r="AT90" s="549"/>
      <c r="AU90" s="541"/>
      <c r="AV90" s="542"/>
      <c r="AW90" s="542"/>
      <c r="AX90" s="542"/>
      <c r="AY90" s="542"/>
      <c r="AZ90" s="542"/>
      <c r="BA90" s="542"/>
      <c r="BB90" s="542"/>
      <c r="BC90" s="542"/>
      <c r="BD90" s="542"/>
      <c r="BE90" s="542"/>
      <c r="BF90" s="542"/>
      <c r="BG90" s="542"/>
      <c r="BH90" s="542"/>
      <c r="BI90" s="542"/>
      <c r="BJ90" s="542"/>
      <c r="BK90" s="542"/>
      <c r="BL90" s="542"/>
      <c r="BM90" s="542"/>
      <c r="BN90" s="542"/>
      <c r="BO90" s="542"/>
      <c r="BP90" s="542"/>
      <c r="BQ90" s="542"/>
      <c r="BR90" s="542"/>
      <c r="BS90" s="542"/>
      <c r="BT90" s="542"/>
      <c r="BU90" s="542"/>
      <c r="BV90" s="542"/>
      <c r="BW90" s="542"/>
      <c r="BX90" s="542"/>
      <c r="BY90" s="543"/>
      <c r="BZ90" s="596"/>
      <c r="CA90" s="597"/>
      <c r="CB90" s="597"/>
      <c r="CC90" s="597"/>
      <c r="CD90" s="597"/>
      <c r="CE90" s="597"/>
      <c r="CF90" s="597"/>
      <c r="CG90" s="597"/>
      <c r="CH90" s="597"/>
      <c r="CI90" s="597"/>
      <c r="CJ90" s="597"/>
      <c r="CK90" s="598"/>
      <c r="CL90" s="161"/>
      <c r="CM90" s="161"/>
      <c r="CN90" s="161"/>
      <c r="CO90" s="161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62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R90" s="161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/>
      <c r="FJ90" s="143"/>
      <c r="FK90" s="143"/>
      <c r="FL90" s="143"/>
      <c r="FM90" s="143"/>
      <c r="FN90" s="161"/>
      <c r="FO90" s="161"/>
      <c r="FP90" s="161"/>
      <c r="FQ90" s="161"/>
      <c r="FR90" s="161"/>
      <c r="FS90" s="161"/>
      <c r="FT90" s="161"/>
      <c r="FU90" s="161"/>
      <c r="FV90" s="161"/>
      <c r="FW90" s="161"/>
      <c r="FX90" s="161"/>
      <c r="FY90" s="161"/>
      <c r="FZ90" s="161"/>
      <c r="GA90" s="161"/>
      <c r="GB90" s="161"/>
      <c r="GC90" s="161"/>
      <c r="GD90" s="161"/>
      <c r="GE90" s="161"/>
      <c r="GF90" s="161"/>
      <c r="GG90" s="161"/>
      <c r="GH90" s="161"/>
      <c r="GI90" s="161"/>
      <c r="GJ90" s="161"/>
    </row>
    <row r="91" spans="2:192" ht="5.25" customHeight="1">
      <c r="B91" s="309"/>
      <c r="C91" s="526"/>
      <c r="D91" s="533"/>
      <c r="E91" s="534"/>
      <c r="F91" s="534"/>
      <c r="G91" s="534"/>
      <c r="H91" s="534"/>
      <c r="I91" s="534"/>
      <c r="J91" s="534"/>
      <c r="K91" s="534"/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5"/>
      <c r="AC91" s="536"/>
      <c r="AD91" s="536"/>
      <c r="AE91" s="536"/>
      <c r="AF91" s="536"/>
      <c r="AG91" s="536"/>
      <c r="AH91" s="537"/>
      <c r="AI91" s="627"/>
      <c r="AJ91" s="628"/>
      <c r="AK91" s="628"/>
      <c r="AL91" s="628"/>
      <c r="AM91" s="628"/>
      <c r="AN91" s="628"/>
      <c r="AO91" s="628"/>
      <c r="AP91" s="628"/>
      <c r="AQ91" s="628"/>
      <c r="AR91" s="628"/>
      <c r="AS91" s="628"/>
      <c r="AT91" s="629"/>
      <c r="AU91" s="541"/>
      <c r="AV91" s="542"/>
      <c r="AW91" s="542"/>
      <c r="AX91" s="542"/>
      <c r="AY91" s="542"/>
      <c r="AZ91" s="542"/>
      <c r="BA91" s="542"/>
      <c r="BB91" s="542"/>
      <c r="BC91" s="542"/>
      <c r="BD91" s="542"/>
      <c r="BE91" s="542"/>
      <c r="BF91" s="542"/>
      <c r="BG91" s="542"/>
      <c r="BH91" s="542"/>
      <c r="BI91" s="542"/>
      <c r="BJ91" s="542"/>
      <c r="BK91" s="542"/>
      <c r="BL91" s="542"/>
      <c r="BM91" s="542"/>
      <c r="BN91" s="542"/>
      <c r="BO91" s="542"/>
      <c r="BP91" s="542"/>
      <c r="BQ91" s="542"/>
      <c r="BR91" s="542"/>
      <c r="BS91" s="542"/>
      <c r="BT91" s="542"/>
      <c r="BU91" s="542"/>
      <c r="BV91" s="542"/>
      <c r="BW91" s="542"/>
      <c r="BX91" s="542"/>
      <c r="BY91" s="543"/>
      <c r="BZ91" s="596"/>
      <c r="CA91" s="597"/>
      <c r="CB91" s="597"/>
      <c r="CC91" s="597"/>
      <c r="CD91" s="597"/>
      <c r="CE91" s="597"/>
      <c r="CF91" s="597"/>
      <c r="CG91" s="597"/>
      <c r="CH91" s="597"/>
      <c r="CI91" s="597"/>
      <c r="CJ91" s="597"/>
      <c r="CK91" s="598"/>
      <c r="CL91" s="161"/>
      <c r="CM91" s="161"/>
      <c r="CN91" s="161"/>
      <c r="CO91" s="161"/>
      <c r="CP91" s="149"/>
      <c r="CQ91" s="149"/>
      <c r="CR91" s="149"/>
      <c r="CS91" s="149"/>
      <c r="CT91" s="149"/>
      <c r="CU91" s="149"/>
      <c r="CV91" s="149"/>
      <c r="CW91" s="149"/>
      <c r="CX91" s="149"/>
      <c r="CY91" s="149"/>
      <c r="CZ91" s="149"/>
      <c r="DA91" s="149"/>
      <c r="DB91" s="149"/>
      <c r="DC91" s="149"/>
      <c r="DD91" s="149"/>
      <c r="DE91" s="149"/>
      <c r="DF91" s="149"/>
      <c r="DG91" s="149"/>
      <c r="DH91" s="149"/>
      <c r="DI91" s="149"/>
      <c r="DJ91" s="149"/>
      <c r="DK91" s="149"/>
      <c r="DL91" s="149"/>
      <c r="DM91" s="149"/>
      <c r="DN91" s="149"/>
      <c r="DO91" s="149"/>
      <c r="DP91" s="149"/>
      <c r="DQ91" s="149"/>
      <c r="DR91" s="149"/>
      <c r="DS91" s="149"/>
      <c r="DT91" s="149"/>
      <c r="DU91" s="162"/>
      <c r="DV91" s="162"/>
      <c r="DW91" s="162"/>
      <c r="DX91" s="162"/>
      <c r="DY91" s="162"/>
      <c r="DZ91" s="162"/>
      <c r="EA91" s="162"/>
      <c r="EB91" s="162"/>
      <c r="EC91" s="162"/>
      <c r="ED91" s="162"/>
      <c r="EE91" s="162"/>
      <c r="EF91" s="162"/>
      <c r="ER91" s="161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61"/>
      <c r="FO91" s="161"/>
      <c r="FP91" s="161"/>
      <c r="FQ91" s="161"/>
      <c r="FR91" s="161"/>
      <c r="FS91" s="161"/>
      <c r="FT91" s="161"/>
      <c r="FU91" s="161"/>
      <c r="FV91" s="161"/>
      <c r="FW91" s="161"/>
      <c r="FX91" s="161"/>
      <c r="FY91" s="161"/>
      <c r="FZ91" s="161"/>
      <c r="GA91" s="161"/>
      <c r="GB91" s="161"/>
      <c r="GC91" s="161"/>
      <c r="GD91" s="161"/>
      <c r="GE91" s="161"/>
      <c r="GF91" s="161"/>
      <c r="GG91" s="161"/>
      <c r="GH91" s="161"/>
      <c r="GI91" s="161"/>
      <c r="GJ91" s="161"/>
    </row>
    <row r="92" spans="2:192" ht="5.25" customHeight="1">
      <c r="B92" s="309"/>
      <c r="C92" s="526"/>
      <c r="D92" s="533" t="s">
        <v>182</v>
      </c>
      <c r="E92" s="534"/>
      <c r="F92" s="534"/>
      <c r="G92" s="534"/>
      <c r="H92" s="534"/>
      <c r="I92" s="534"/>
      <c r="J92" s="534"/>
      <c r="K92" s="534"/>
      <c r="L92" s="534"/>
      <c r="M92" s="534"/>
      <c r="N92" s="534"/>
      <c r="O92" s="534"/>
      <c r="P92" s="534"/>
      <c r="Q92" s="534"/>
      <c r="R92" s="534"/>
      <c r="S92" s="534"/>
      <c r="T92" s="534"/>
      <c r="U92" s="534"/>
      <c r="V92" s="534"/>
      <c r="W92" s="534"/>
      <c r="X92" s="534"/>
      <c r="Y92" s="534"/>
      <c r="Z92" s="534"/>
      <c r="AA92" s="534"/>
      <c r="AB92" s="535" t="str">
        <f>施設情報!C33&amp;""</f>
        <v/>
      </c>
      <c r="AC92" s="536"/>
      <c r="AD92" s="536"/>
      <c r="AE92" s="536"/>
      <c r="AF92" s="536"/>
      <c r="AG92" s="536"/>
      <c r="AH92" s="537"/>
      <c r="AI92" s="544" t="e">
        <f ca="1">集計【幼稚園】!K15</f>
        <v>#DIV/0!</v>
      </c>
      <c r="AJ92" s="545"/>
      <c r="AK92" s="545"/>
      <c r="AL92" s="545"/>
      <c r="AM92" s="545"/>
      <c r="AN92" s="545"/>
      <c r="AO92" s="545"/>
      <c r="AP92" s="545"/>
      <c r="AQ92" s="545"/>
      <c r="AR92" s="545"/>
      <c r="AS92" s="545"/>
      <c r="AT92" s="546"/>
      <c r="AU92" s="541"/>
      <c r="AV92" s="542"/>
      <c r="AW92" s="542"/>
      <c r="AX92" s="542"/>
      <c r="AY92" s="542"/>
      <c r="AZ92" s="542"/>
      <c r="BA92" s="542"/>
      <c r="BB92" s="542"/>
      <c r="BC92" s="542"/>
      <c r="BD92" s="542"/>
      <c r="BE92" s="542"/>
      <c r="BF92" s="542"/>
      <c r="BG92" s="542"/>
      <c r="BH92" s="542"/>
      <c r="BI92" s="542"/>
      <c r="BJ92" s="542"/>
      <c r="BK92" s="542"/>
      <c r="BL92" s="542"/>
      <c r="BM92" s="542"/>
      <c r="BN92" s="542"/>
      <c r="BO92" s="542"/>
      <c r="BP92" s="542"/>
      <c r="BQ92" s="542"/>
      <c r="BR92" s="542"/>
      <c r="BS92" s="542"/>
      <c r="BT92" s="542"/>
      <c r="BU92" s="542"/>
      <c r="BV92" s="542"/>
      <c r="BW92" s="542"/>
      <c r="BX92" s="542"/>
      <c r="BY92" s="543"/>
      <c r="BZ92" s="596"/>
      <c r="CA92" s="597"/>
      <c r="CB92" s="597"/>
      <c r="CC92" s="597"/>
      <c r="CD92" s="597"/>
      <c r="CE92" s="597"/>
      <c r="CF92" s="597"/>
      <c r="CG92" s="597"/>
      <c r="CH92" s="597"/>
      <c r="CI92" s="597"/>
      <c r="CJ92" s="597"/>
      <c r="CK92" s="598"/>
      <c r="CL92" s="155"/>
      <c r="CM92" s="170"/>
      <c r="CN92" s="170"/>
      <c r="CO92" s="170"/>
      <c r="CP92" s="170"/>
      <c r="DU92" s="147"/>
      <c r="DV92" s="147"/>
      <c r="DW92" s="147"/>
      <c r="DX92" s="147"/>
      <c r="DY92" s="147"/>
      <c r="DZ92" s="147"/>
      <c r="EA92" s="147"/>
      <c r="EB92" s="147"/>
      <c r="EC92" s="147"/>
      <c r="ED92" s="147"/>
      <c r="EE92" s="147"/>
      <c r="EF92" s="147"/>
      <c r="EG92" s="147"/>
      <c r="EH92" s="147"/>
      <c r="EI92" s="147"/>
      <c r="EJ92" s="147"/>
      <c r="EK92" s="147"/>
      <c r="EL92" s="147"/>
      <c r="EM92" s="147"/>
      <c r="EN92" s="147"/>
      <c r="EO92" s="147"/>
      <c r="EP92" s="147"/>
      <c r="EQ92" s="147"/>
      <c r="ER92" s="147"/>
      <c r="ES92" s="147"/>
      <c r="ET92" s="167"/>
      <c r="EU92" s="167"/>
      <c r="EV92" s="167"/>
      <c r="EW92" s="167"/>
      <c r="EX92" s="147"/>
      <c r="EY92" s="147"/>
      <c r="EZ92" s="147"/>
      <c r="FA92" s="147"/>
      <c r="FB92" s="147"/>
      <c r="FC92" s="147"/>
      <c r="FD92" s="147"/>
      <c r="FE92" s="147"/>
      <c r="FF92" s="147"/>
      <c r="FG92" s="147"/>
      <c r="FH92" s="147"/>
      <c r="FI92" s="147"/>
      <c r="FJ92" s="144"/>
      <c r="FK92" s="144"/>
      <c r="FL92" s="144"/>
      <c r="FM92" s="144"/>
    </row>
    <row r="93" spans="2:192" ht="5.25" customHeight="1">
      <c r="B93" s="309"/>
      <c r="C93" s="526"/>
      <c r="D93" s="533"/>
      <c r="E93" s="534"/>
      <c r="F93" s="534"/>
      <c r="G93" s="534"/>
      <c r="H93" s="534"/>
      <c r="I93" s="534"/>
      <c r="J93" s="534"/>
      <c r="K93" s="534"/>
      <c r="L93" s="534"/>
      <c r="M93" s="534"/>
      <c r="N93" s="534"/>
      <c r="O93" s="534"/>
      <c r="P93" s="534"/>
      <c r="Q93" s="534"/>
      <c r="R93" s="534"/>
      <c r="S93" s="534"/>
      <c r="T93" s="534"/>
      <c r="U93" s="534"/>
      <c r="V93" s="534"/>
      <c r="W93" s="534"/>
      <c r="X93" s="534"/>
      <c r="Y93" s="534"/>
      <c r="Z93" s="534"/>
      <c r="AA93" s="534"/>
      <c r="AB93" s="535"/>
      <c r="AC93" s="536"/>
      <c r="AD93" s="536"/>
      <c r="AE93" s="536"/>
      <c r="AF93" s="536"/>
      <c r="AG93" s="536"/>
      <c r="AH93" s="537"/>
      <c r="AI93" s="547"/>
      <c r="AJ93" s="548"/>
      <c r="AK93" s="548"/>
      <c r="AL93" s="548"/>
      <c r="AM93" s="548"/>
      <c r="AN93" s="548"/>
      <c r="AO93" s="548"/>
      <c r="AP93" s="548"/>
      <c r="AQ93" s="548"/>
      <c r="AR93" s="548"/>
      <c r="AS93" s="548"/>
      <c r="AT93" s="549"/>
      <c r="AU93" s="541"/>
      <c r="AV93" s="542"/>
      <c r="AW93" s="542"/>
      <c r="AX93" s="542"/>
      <c r="AY93" s="542"/>
      <c r="AZ93" s="542"/>
      <c r="BA93" s="542"/>
      <c r="BB93" s="542"/>
      <c r="BC93" s="542"/>
      <c r="BD93" s="542"/>
      <c r="BE93" s="542"/>
      <c r="BF93" s="542"/>
      <c r="BG93" s="542"/>
      <c r="BH93" s="542"/>
      <c r="BI93" s="542"/>
      <c r="BJ93" s="542"/>
      <c r="BK93" s="542"/>
      <c r="BL93" s="542"/>
      <c r="BM93" s="542"/>
      <c r="BN93" s="542"/>
      <c r="BO93" s="542"/>
      <c r="BP93" s="542"/>
      <c r="BQ93" s="542"/>
      <c r="BR93" s="542"/>
      <c r="BS93" s="542"/>
      <c r="BT93" s="542"/>
      <c r="BU93" s="542"/>
      <c r="BV93" s="542"/>
      <c r="BW93" s="542"/>
      <c r="BX93" s="542"/>
      <c r="BY93" s="543"/>
      <c r="BZ93" s="596"/>
      <c r="CA93" s="597"/>
      <c r="CB93" s="597"/>
      <c r="CC93" s="597"/>
      <c r="CD93" s="597"/>
      <c r="CE93" s="597"/>
      <c r="CF93" s="597"/>
      <c r="CG93" s="597"/>
      <c r="CH93" s="597"/>
      <c r="CI93" s="597"/>
      <c r="CJ93" s="597"/>
      <c r="CK93" s="598"/>
      <c r="CL93" s="155"/>
      <c r="CM93" s="170"/>
      <c r="CN93" s="170"/>
      <c r="CO93" s="170"/>
      <c r="CP93" s="170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  <c r="EK93" s="147"/>
      <c r="EL93" s="147"/>
      <c r="EM93" s="147"/>
      <c r="EN93" s="147"/>
      <c r="EO93" s="147"/>
      <c r="EP93" s="147"/>
      <c r="EQ93" s="147"/>
      <c r="ER93" s="147"/>
      <c r="ES93" s="147"/>
      <c r="ET93" s="167"/>
      <c r="EU93" s="167"/>
      <c r="EV93" s="167"/>
      <c r="EW93" s="167"/>
      <c r="EX93" s="147"/>
      <c r="EY93" s="147"/>
      <c r="EZ93" s="147"/>
      <c r="FA93" s="147"/>
      <c r="FB93" s="147"/>
      <c r="FC93" s="147"/>
      <c r="FD93" s="147"/>
      <c r="FE93" s="147"/>
      <c r="FF93" s="147"/>
      <c r="FG93" s="147"/>
      <c r="FH93" s="147"/>
      <c r="FI93" s="147"/>
      <c r="FJ93" s="144"/>
      <c r="FK93" s="144"/>
      <c r="FL93" s="144"/>
      <c r="FM93" s="144"/>
    </row>
    <row r="94" spans="2:192" ht="5.25" customHeight="1">
      <c r="B94" s="309"/>
      <c r="C94" s="526"/>
      <c r="D94" s="533"/>
      <c r="E94" s="534"/>
      <c r="F94" s="534"/>
      <c r="G94" s="534"/>
      <c r="H94" s="534"/>
      <c r="I94" s="534"/>
      <c r="J94" s="534"/>
      <c r="K94" s="534"/>
      <c r="L94" s="534"/>
      <c r="M94" s="534"/>
      <c r="N94" s="534"/>
      <c r="O94" s="534"/>
      <c r="P94" s="534"/>
      <c r="Q94" s="534"/>
      <c r="R94" s="534"/>
      <c r="S94" s="534"/>
      <c r="T94" s="534"/>
      <c r="U94" s="534"/>
      <c r="V94" s="534"/>
      <c r="W94" s="534"/>
      <c r="X94" s="534"/>
      <c r="Y94" s="534"/>
      <c r="Z94" s="534"/>
      <c r="AA94" s="534"/>
      <c r="AB94" s="535"/>
      <c r="AC94" s="536"/>
      <c r="AD94" s="536"/>
      <c r="AE94" s="536"/>
      <c r="AF94" s="536"/>
      <c r="AG94" s="536"/>
      <c r="AH94" s="537"/>
      <c r="AI94" s="547"/>
      <c r="AJ94" s="548"/>
      <c r="AK94" s="548"/>
      <c r="AL94" s="548"/>
      <c r="AM94" s="548"/>
      <c r="AN94" s="548"/>
      <c r="AO94" s="548"/>
      <c r="AP94" s="548"/>
      <c r="AQ94" s="548"/>
      <c r="AR94" s="548"/>
      <c r="AS94" s="548"/>
      <c r="AT94" s="549"/>
      <c r="AU94" s="541"/>
      <c r="AV94" s="542"/>
      <c r="AW94" s="542"/>
      <c r="AX94" s="542"/>
      <c r="AY94" s="542"/>
      <c r="AZ94" s="542"/>
      <c r="BA94" s="542"/>
      <c r="BB94" s="542"/>
      <c r="BC94" s="542"/>
      <c r="BD94" s="542"/>
      <c r="BE94" s="542"/>
      <c r="BF94" s="542"/>
      <c r="BG94" s="542"/>
      <c r="BH94" s="542"/>
      <c r="BI94" s="542"/>
      <c r="BJ94" s="542"/>
      <c r="BK94" s="542"/>
      <c r="BL94" s="542"/>
      <c r="BM94" s="542"/>
      <c r="BN94" s="542"/>
      <c r="BO94" s="542"/>
      <c r="BP94" s="542"/>
      <c r="BQ94" s="542"/>
      <c r="BR94" s="542"/>
      <c r="BS94" s="542"/>
      <c r="BT94" s="542"/>
      <c r="BU94" s="542"/>
      <c r="BV94" s="542"/>
      <c r="BW94" s="542"/>
      <c r="BX94" s="542"/>
      <c r="BY94" s="543"/>
      <c r="BZ94" s="596"/>
      <c r="CA94" s="597"/>
      <c r="CB94" s="597"/>
      <c r="CC94" s="597"/>
      <c r="CD94" s="597"/>
      <c r="CE94" s="597"/>
      <c r="CF94" s="597"/>
      <c r="CG94" s="597"/>
      <c r="CH94" s="597"/>
      <c r="CI94" s="597"/>
      <c r="CJ94" s="597"/>
      <c r="CK94" s="598"/>
      <c r="CL94" s="155"/>
      <c r="CM94" s="170"/>
      <c r="CN94" s="170"/>
      <c r="CO94" s="170"/>
      <c r="CP94" s="170"/>
      <c r="DU94" s="147"/>
      <c r="DV94" s="147"/>
      <c r="DW94" s="147"/>
      <c r="DX94" s="147"/>
      <c r="DY94" s="147"/>
      <c r="DZ94" s="147"/>
      <c r="EA94" s="147"/>
      <c r="EB94" s="147"/>
      <c r="EC94" s="147"/>
      <c r="ED94" s="147"/>
      <c r="EE94" s="147"/>
      <c r="EF94" s="147"/>
      <c r="EG94" s="147"/>
      <c r="EH94" s="147"/>
      <c r="EI94" s="147"/>
      <c r="EJ94" s="147"/>
      <c r="EK94" s="147"/>
      <c r="EL94" s="147"/>
      <c r="EM94" s="147"/>
      <c r="EN94" s="147"/>
      <c r="EO94" s="147"/>
      <c r="EP94" s="147"/>
      <c r="EQ94" s="147"/>
      <c r="ER94" s="147"/>
      <c r="ES94" s="147"/>
      <c r="ET94" s="167"/>
      <c r="EU94" s="167"/>
      <c r="EV94" s="167"/>
      <c r="EW94" s="167"/>
      <c r="EX94" s="147"/>
      <c r="EY94" s="147"/>
      <c r="EZ94" s="147"/>
      <c r="FA94" s="147"/>
      <c r="FB94" s="147"/>
      <c r="FC94" s="147"/>
      <c r="FD94" s="147"/>
      <c r="FE94" s="147"/>
      <c r="FF94" s="147"/>
      <c r="FG94" s="147"/>
      <c r="FH94" s="147"/>
      <c r="FI94" s="147"/>
      <c r="FJ94" s="144"/>
      <c r="FK94" s="144"/>
      <c r="FL94" s="144"/>
      <c r="FM94" s="144"/>
    </row>
    <row r="95" spans="2:192" ht="5.25" customHeight="1">
      <c r="B95" s="309"/>
      <c r="C95" s="526"/>
      <c r="D95" s="533"/>
      <c r="E95" s="534"/>
      <c r="F95" s="534"/>
      <c r="G95" s="534"/>
      <c r="H95" s="534"/>
      <c r="I95" s="534"/>
      <c r="J95" s="534"/>
      <c r="K95" s="534"/>
      <c r="L95" s="534"/>
      <c r="M95" s="534"/>
      <c r="N95" s="534"/>
      <c r="O95" s="534"/>
      <c r="P95" s="534"/>
      <c r="Q95" s="534"/>
      <c r="R95" s="534"/>
      <c r="S95" s="534"/>
      <c r="T95" s="534"/>
      <c r="U95" s="534"/>
      <c r="V95" s="534"/>
      <c r="W95" s="534"/>
      <c r="X95" s="534"/>
      <c r="Y95" s="534"/>
      <c r="Z95" s="534"/>
      <c r="AA95" s="534"/>
      <c r="AB95" s="535"/>
      <c r="AC95" s="536"/>
      <c r="AD95" s="536"/>
      <c r="AE95" s="536"/>
      <c r="AF95" s="536"/>
      <c r="AG95" s="536"/>
      <c r="AH95" s="537"/>
      <c r="AI95" s="547"/>
      <c r="AJ95" s="548"/>
      <c r="AK95" s="548"/>
      <c r="AL95" s="548"/>
      <c r="AM95" s="548"/>
      <c r="AN95" s="548"/>
      <c r="AO95" s="548"/>
      <c r="AP95" s="548"/>
      <c r="AQ95" s="548"/>
      <c r="AR95" s="548"/>
      <c r="AS95" s="548"/>
      <c r="AT95" s="549"/>
      <c r="AU95" s="541"/>
      <c r="AV95" s="542"/>
      <c r="AW95" s="542"/>
      <c r="AX95" s="542"/>
      <c r="AY95" s="542"/>
      <c r="AZ95" s="542"/>
      <c r="BA95" s="542"/>
      <c r="BB95" s="542"/>
      <c r="BC95" s="542"/>
      <c r="BD95" s="542"/>
      <c r="BE95" s="542"/>
      <c r="BF95" s="542"/>
      <c r="BG95" s="542"/>
      <c r="BH95" s="542"/>
      <c r="BI95" s="542"/>
      <c r="BJ95" s="542"/>
      <c r="BK95" s="542"/>
      <c r="BL95" s="542"/>
      <c r="BM95" s="542"/>
      <c r="BN95" s="542"/>
      <c r="BO95" s="542"/>
      <c r="BP95" s="542"/>
      <c r="BQ95" s="542"/>
      <c r="BR95" s="542"/>
      <c r="BS95" s="542"/>
      <c r="BT95" s="542"/>
      <c r="BU95" s="542"/>
      <c r="BV95" s="542"/>
      <c r="BW95" s="542"/>
      <c r="BX95" s="542"/>
      <c r="BY95" s="543"/>
      <c r="BZ95" s="596"/>
      <c r="CA95" s="597"/>
      <c r="CB95" s="597"/>
      <c r="CC95" s="597"/>
      <c r="CD95" s="597"/>
      <c r="CE95" s="597"/>
      <c r="CF95" s="597"/>
      <c r="CG95" s="597"/>
      <c r="CH95" s="597"/>
      <c r="CI95" s="597"/>
      <c r="CJ95" s="597"/>
      <c r="CK95" s="598"/>
      <c r="CL95" s="155"/>
      <c r="CM95" s="170"/>
      <c r="CN95" s="170"/>
      <c r="CO95" s="170"/>
      <c r="CP95" s="170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7"/>
      <c r="EF95" s="147"/>
      <c r="EG95" s="147"/>
      <c r="EH95" s="147"/>
      <c r="EI95" s="147"/>
      <c r="EJ95" s="147"/>
      <c r="EK95" s="147"/>
      <c r="EL95" s="147"/>
      <c r="EM95" s="147"/>
      <c r="EN95" s="147"/>
      <c r="EO95" s="147"/>
      <c r="EP95" s="147"/>
      <c r="EQ95" s="147"/>
      <c r="ER95" s="147"/>
      <c r="ES95" s="147"/>
      <c r="ET95" s="167"/>
      <c r="EU95" s="167"/>
      <c r="EV95" s="167"/>
      <c r="EW95" s="167"/>
      <c r="EX95" s="147"/>
      <c r="EY95" s="147"/>
      <c r="EZ95" s="147"/>
      <c r="FA95" s="147"/>
      <c r="FB95" s="147"/>
      <c r="FC95" s="147"/>
      <c r="FD95" s="147"/>
      <c r="FE95" s="147"/>
      <c r="FF95" s="147"/>
      <c r="FG95" s="147"/>
      <c r="FH95" s="147"/>
      <c r="FI95" s="147"/>
      <c r="FJ95" s="144"/>
      <c r="FK95" s="144"/>
      <c r="FL95" s="144"/>
      <c r="FM95" s="144"/>
    </row>
    <row r="96" spans="2:192" ht="5.25" customHeight="1" thickBot="1">
      <c r="B96" s="311"/>
      <c r="C96" s="527"/>
      <c r="D96" s="556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7"/>
      <c r="W96" s="557"/>
      <c r="X96" s="557"/>
      <c r="Y96" s="557"/>
      <c r="Z96" s="557"/>
      <c r="AA96" s="557"/>
      <c r="AB96" s="639"/>
      <c r="AC96" s="640"/>
      <c r="AD96" s="640"/>
      <c r="AE96" s="640"/>
      <c r="AF96" s="640"/>
      <c r="AG96" s="640"/>
      <c r="AH96" s="641"/>
      <c r="AI96" s="550"/>
      <c r="AJ96" s="551"/>
      <c r="AK96" s="551"/>
      <c r="AL96" s="551"/>
      <c r="AM96" s="551"/>
      <c r="AN96" s="551"/>
      <c r="AO96" s="551"/>
      <c r="AP96" s="551"/>
      <c r="AQ96" s="551"/>
      <c r="AR96" s="551"/>
      <c r="AS96" s="551"/>
      <c r="AT96" s="552"/>
      <c r="AU96" s="553"/>
      <c r="AV96" s="554"/>
      <c r="AW96" s="554"/>
      <c r="AX96" s="554"/>
      <c r="AY96" s="554"/>
      <c r="AZ96" s="554"/>
      <c r="BA96" s="554"/>
      <c r="BB96" s="554"/>
      <c r="BC96" s="554"/>
      <c r="BD96" s="554"/>
      <c r="BE96" s="554"/>
      <c r="BF96" s="554"/>
      <c r="BG96" s="554"/>
      <c r="BH96" s="554"/>
      <c r="BI96" s="554"/>
      <c r="BJ96" s="554"/>
      <c r="BK96" s="554"/>
      <c r="BL96" s="554"/>
      <c r="BM96" s="554"/>
      <c r="BN96" s="554"/>
      <c r="BO96" s="554"/>
      <c r="BP96" s="554"/>
      <c r="BQ96" s="554"/>
      <c r="BR96" s="554"/>
      <c r="BS96" s="554"/>
      <c r="BT96" s="554"/>
      <c r="BU96" s="554"/>
      <c r="BV96" s="554"/>
      <c r="BW96" s="554"/>
      <c r="BX96" s="554"/>
      <c r="BY96" s="555"/>
      <c r="BZ96" s="636"/>
      <c r="CA96" s="637"/>
      <c r="CB96" s="637"/>
      <c r="CC96" s="637"/>
      <c r="CD96" s="637"/>
      <c r="CE96" s="637"/>
      <c r="CF96" s="637"/>
      <c r="CG96" s="637"/>
      <c r="CH96" s="637"/>
      <c r="CI96" s="637"/>
      <c r="CJ96" s="637"/>
      <c r="CK96" s="638"/>
      <c r="CL96" s="155"/>
      <c r="CM96" s="170"/>
      <c r="CN96" s="170"/>
      <c r="CO96" s="170"/>
      <c r="CP96" s="170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/>
      <c r="EN96" s="147"/>
      <c r="EO96" s="147"/>
      <c r="EP96" s="147"/>
      <c r="EQ96" s="147"/>
      <c r="ER96" s="147"/>
      <c r="ES96" s="147"/>
      <c r="ET96" s="167"/>
      <c r="EU96" s="167"/>
      <c r="EV96" s="167"/>
      <c r="EW96" s="167"/>
      <c r="EX96" s="147"/>
      <c r="EY96" s="147"/>
      <c r="EZ96" s="147"/>
      <c r="FA96" s="147"/>
      <c r="FB96" s="147"/>
      <c r="FC96" s="147"/>
      <c r="FD96" s="147"/>
      <c r="FE96" s="147"/>
      <c r="FF96" s="147"/>
      <c r="FG96" s="147"/>
      <c r="FH96" s="147"/>
      <c r="FI96" s="147"/>
      <c r="FJ96" s="144"/>
      <c r="FK96" s="144"/>
      <c r="FL96" s="144"/>
      <c r="FM96" s="144"/>
    </row>
    <row r="97" spans="2:192" ht="5.25" customHeight="1">
      <c r="B97" s="333" t="s">
        <v>16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531"/>
      <c r="AI97" s="627" t="e">
        <f ca="1">SUM(AI32:AT96,BZ32:CK96)</f>
        <v>#N/A</v>
      </c>
      <c r="AJ97" s="628"/>
      <c r="AK97" s="628">
        <v>5</v>
      </c>
      <c r="AL97" s="628"/>
      <c r="AM97" s="628">
        <v>7</v>
      </c>
      <c r="AN97" s="628"/>
      <c r="AO97" s="628">
        <v>7</v>
      </c>
      <c r="AP97" s="628"/>
      <c r="AQ97" s="628">
        <v>1</v>
      </c>
      <c r="AR97" s="628"/>
      <c r="AS97" s="628">
        <v>0</v>
      </c>
      <c r="AT97" s="629"/>
      <c r="AU97" s="173"/>
      <c r="AV97" s="173"/>
      <c r="AW97" s="173"/>
      <c r="AX97" s="173"/>
      <c r="AY97" s="147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</row>
    <row r="98" spans="2:192" ht="5.2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  <c r="AH98" s="531"/>
      <c r="AI98" s="538"/>
      <c r="AJ98" s="539"/>
      <c r="AK98" s="539"/>
      <c r="AL98" s="539"/>
      <c r="AM98" s="539"/>
      <c r="AN98" s="539"/>
      <c r="AO98" s="539"/>
      <c r="AP98" s="539"/>
      <c r="AQ98" s="539"/>
      <c r="AR98" s="539"/>
      <c r="AS98" s="539"/>
      <c r="AT98" s="540"/>
      <c r="AU98" s="173"/>
      <c r="AV98" s="173"/>
      <c r="AW98" s="173"/>
      <c r="AX98" s="173"/>
      <c r="AY98" s="147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3"/>
      <c r="BN98" s="173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3"/>
      <c r="BZ98" s="173"/>
      <c r="CA98" s="173"/>
      <c r="CB98" s="173"/>
    </row>
    <row r="99" spans="2:192" ht="5.2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  <c r="AH99" s="531"/>
      <c r="AI99" s="538"/>
      <c r="AJ99" s="539"/>
      <c r="AK99" s="539"/>
      <c r="AL99" s="539"/>
      <c r="AM99" s="539"/>
      <c r="AN99" s="539"/>
      <c r="AO99" s="539"/>
      <c r="AP99" s="539"/>
      <c r="AQ99" s="539"/>
      <c r="AR99" s="539"/>
      <c r="AS99" s="539"/>
      <c r="AT99" s="540"/>
      <c r="AU99" s="173"/>
      <c r="AV99" s="173"/>
      <c r="AW99" s="173"/>
      <c r="AX99" s="173"/>
      <c r="AY99" s="147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</row>
    <row r="100" spans="2:192" ht="5.25" customHeight="1">
      <c r="B100" s="333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  <c r="AH100" s="531"/>
      <c r="AI100" s="538"/>
      <c r="AJ100" s="539"/>
      <c r="AK100" s="539"/>
      <c r="AL100" s="539"/>
      <c r="AM100" s="539"/>
      <c r="AN100" s="539"/>
      <c r="AO100" s="539"/>
      <c r="AP100" s="539"/>
      <c r="AQ100" s="539"/>
      <c r="AR100" s="539"/>
      <c r="AS100" s="539"/>
      <c r="AT100" s="540"/>
      <c r="AU100" s="173"/>
      <c r="AV100" s="173"/>
      <c r="AW100" s="173"/>
      <c r="AX100" s="173"/>
      <c r="AY100" s="147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</row>
    <row r="101" spans="2:192" ht="5.25" customHeight="1" thickBot="1">
      <c r="B101" s="424"/>
      <c r="C101" s="394"/>
      <c r="D101" s="394"/>
      <c r="E101" s="394"/>
      <c r="F101" s="394"/>
      <c r="G101" s="394"/>
      <c r="H101" s="394"/>
      <c r="I101" s="394"/>
      <c r="J101" s="394"/>
      <c r="K101" s="394"/>
      <c r="L101" s="394"/>
      <c r="M101" s="394"/>
      <c r="N101" s="394"/>
      <c r="O101" s="394"/>
      <c r="P101" s="394"/>
      <c r="Q101" s="394"/>
      <c r="R101" s="394"/>
      <c r="S101" s="394"/>
      <c r="T101" s="394"/>
      <c r="U101" s="394"/>
      <c r="V101" s="394"/>
      <c r="W101" s="394"/>
      <c r="X101" s="394"/>
      <c r="Y101" s="394"/>
      <c r="Z101" s="394"/>
      <c r="AA101" s="394"/>
      <c r="AB101" s="394"/>
      <c r="AC101" s="394"/>
      <c r="AD101" s="394"/>
      <c r="AE101" s="394"/>
      <c r="AF101" s="394"/>
      <c r="AG101" s="394"/>
      <c r="AH101" s="532"/>
      <c r="AI101" s="642"/>
      <c r="AJ101" s="643"/>
      <c r="AK101" s="643"/>
      <c r="AL101" s="643"/>
      <c r="AM101" s="643"/>
      <c r="AN101" s="643"/>
      <c r="AO101" s="643"/>
      <c r="AP101" s="643"/>
      <c r="AQ101" s="643"/>
      <c r="AR101" s="643"/>
      <c r="AS101" s="643"/>
      <c r="AT101" s="644"/>
      <c r="AU101" s="173"/>
      <c r="AV101" s="173"/>
      <c r="AW101" s="173"/>
      <c r="AX101" s="173"/>
      <c r="AY101" s="147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DU101" s="143"/>
      <c r="DV101" s="143"/>
      <c r="DW101" s="143"/>
      <c r="DX101" s="143"/>
      <c r="DY101" s="143"/>
      <c r="DZ101" s="143"/>
      <c r="EA101" s="143"/>
      <c r="EB101" s="143"/>
      <c r="EC101" s="143"/>
      <c r="ED101" s="143"/>
      <c r="EE101" s="143"/>
      <c r="EF101" s="143"/>
      <c r="EG101" s="143"/>
      <c r="EH101" s="143"/>
      <c r="EI101" s="143"/>
      <c r="EJ101" s="147"/>
      <c r="EK101" s="147"/>
      <c r="EL101" s="147"/>
      <c r="EM101" s="147"/>
      <c r="EN101" s="147"/>
      <c r="EO101" s="147"/>
      <c r="EP101" s="147"/>
      <c r="EQ101" s="147"/>
      <c r="ER101" s="147"/>
      <c r="ES101" s="147"/>
      <c r="ET101" s="147"/>
      <c r="EU101" s="147"/>
    </row>
    <row r="102" spans="2:192" ht="5.25" customHeight="1" thickBot="1">
      <c r="B102" s="145"/>
      <c r="C102" s="145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DU102" s="143"/>
      <c r="DV102" s="143"/>
      <c r="DW102" s="143"/>
      <c r="DX102" s="143"/>
      <c r="DY102" s="143"/>
      <c r="DZ102" s="143"/>
      <c r="EA102" s="143"/>
      <c r="EB102" s="143"/>
      <c r="EC102" s="143"/>
      <c r="ED102" s="143"/>
      <c r="EE102" s="143"/>
      <c r="EF102" s="143"/>
      <c r="EG102" s="143"/>
      <c r="EH102" s="143"/>
      <c r="EI102" s="143"/>
      <c r="EJ102" s="147"/>
      <c r="EK102" s="147"/>
      <c r="EL102" s="147"/>
      <c r="EM102" s="147"/>
      <c r="EN102" s="147"/>
      <c r="EO102" s="147"/>
      <c r="EP102" s="147"/>
      <c r="EQ102" s="147"/>
      <c r="ER102" s="147"/>
      <c r="ES102" s="147"/>
      <c r="ET102" s="147"/>
      <c r="EU102" s="147"/>
    </row>
    <row r="103" spans="2:192" ht="5.25" customHeight="1">
      <c r="B103" s="645" t="s">
        <v>33</v>
      </c>
      <c r="C103" s="646"/>
      <c r="D103" s="649" t="s">
        <v>14</v>
      </c>
      <c r="E103" s="649"/>
      <c r="F103" s="649"/>
      <c r="G103" s="649"/>
      <c r="H103" s="649"/>
      <c r="I103" s="649"/>
      <c r="J103" s="649"/>
      <c r="K103" s="649"/>
      <c r="L103" s="649"/>
      <c r="M103" s="649"/>
      <c r="N103" s="649"/>
      <c r="O103" s="649"/>
      <c r="P103" s="649"/>
      <c r="Q103" s="649"/>
      <c r="R103" s="649"/>
      <c r="S103" s="649"/>
      <c r="T103" s="649"/>
      <c r="U103" s="649"/>
      <c r="V103" s="649"/>
      <c r="W103" s="649"/>
      <c r="X103" s="649"/>
      <c r="Y103" s="649"/>
      <c r="Z103" s="649"/>
      <c r="AA103" s="649"/>
      <c r="AB103" s="649"/>
      <c r="AC103" s="649"/>
      <c r="AD103" s="649"/>
      <c r="AE103" s="649"/>
      <c r="AF103" s="649"/>
      <c r="AG103" s="649"/>
      <c r="AH103" s="649"/>
      <c r="AI103" s="649"/>
      <c r="AJ103" s="649"/>
      <c r="AK103" s="649"/>
      <c r="AL103" s="650"/>
      <c r="AM103" s="649" t="s">
        <v>10</v>
      </c>
      <c r="AN103" s="649"/>
      <c r="AO103" s="649"/>
      <c r="AP103" s="649"/>
      <c r="AQ103" s="649"/>
      <c r="AR103" s="649"/>
      <c r="AS103" s="649"/>
      <c r="AT103" s="649"/>
      <c r="AU103" s="649"/>
      <c r="AV103" s="649"/>
      <c r="AW103" s="649"/>
      <c r="AX103" s="650"/>
      <c r="AY103" s="147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7"/>
      <c r="EK103" s="147"/>
      <c r="EL103" s="147"/>
      <c r="EM103" s="147"/>
      <c r="EN103" s="147"/>
      <c r="EO103" s="147"/>
      <c r="EP103" s="147"/>
      <c r="EQ103" s="147"/>
      <c r="ER103" s="147"/>
      <c r="ES103" s="147"/>
      <c r="ET103" s="147"/>
      <c r="EU103" s="147"/>
    </row>
    <row r="104" spans="2:192" ht="5.25" customHeight="1">
      <c r="B104" s="647"/>
      <c r="C104" s="648"/>
      <c r="D104" s="651"/>
      <c r="E104" s="651"/>
      <c r="F104" s="651"/>
      <c r="G104" s="651"/>
      <c r="H104" s="651"/>
      <c r="I104" s="651"/>
      <c r="J104" s="651"/>
      <c r="K104" s="651"/>
      <c r="L104" s="651"/>
      <c r="M104" s="651"/>
      <c r="N104" s="651"/>
      <c r="O104" s="651"/>
      <c r="P104" s="651"/>
      <c r="Q104" s="651"/>
      <c r="R104" s="651"/>
      <c r="S104" s="651"/>
      <c r="T104" s="651"/>
      <c r="U104" s="651"/>
      <c r="V104" s="651"/>
      <c r="W104" s="651"/>
      <c r="X104" s="651"/>
      <c r="Y104" s="651"/>
      <c r="Z104" s="651"/>
      <c r="AA104" s="651"/>
      <c r="AB104" s="651"/>
      <c r="AC104" s="651"/>
      <c r="AD104" s="651"/>
      <c r="AE104" s="651"/>
      <c r="AF104" s="651"/>
      <c r="AG104" s="651"/>
      <c r="AH104" s="651"/>
      <c r="AI104" s="651"/>
      <c r="AJ104" s="651"/>
      <c r="AK104" s="651"/>
      <c r="AL104" s="652"/>
      <c r="AM104" s="651"/>
      <c r="AN104" s="651"/>
      <c r="AO104" s="651"/>
      <c r="AP104" s="651"/>
      <c r="AQ104" s="651"/>
      <c r="AR104" s="651"/>
      <c r="AS104" s="651"/>
      <c r="AT104" s="651"/>
      <c r="AU104" s="651"/>
      <c r="AV104" s="651"/>
      <c r="AW104" s="651"/>
      <c r="AX104" s="652"/>
      <c r="AY104" s="147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</row>
    <row r="105" spans="2:192" ht="5.25" customHeight="1" thickBot="1">
      <c r="B105" s="647"/>
      <c r="C105" s="648"/>
      <c r="D105" s="653"/>
      <c r="E105" s="653"/>
      <c r="F105" s="653"/>
      <c r="G105" s="653"/>
      <c r="H105" s="653"/>
      <c r="I105" s="653"/>
      <c r="J105" s="653"/>
      <c r="K105" s="653"/>
      <c r="L105" s="653"/>
      <c r="M105" s="653"/>
      <c r="N105" s="653"/>
      <c r="O105" s="653"/>
      <c r="P105" s="653"/>
      <c r="Q105" s="653"/>
      <c r="R105" s="653"/>
      <c r="S105" s="653"/>
      <c r="T105" s="653"/>
      <c r="U105" s="653"/>
      <c r="V105" s="653"/>
      <c r="W105" s="653"/>
      <c r="X105" s="653"/>
      <c r="Y105" s="653"/>
      <c r="Z105" s="653"/>
      <c r="AA105" s="653"/>
      <c r="AB105" s="653"/>
      <c r="AC105" s="653"/>
      <c r="AD105" s="653"/>
      <c r="AE105" s="653"/>
      <c r="AF105" s="653"/>
      <c r="AG105" s="653"/>
      <c r="AH105" s="653"/>
      <c r="AI105" s="653"/>
      <c r="AJ105" s="653"/>
      <c r="AK105" s="653"/>
      <c r="AL105" s="654"/>
      <c r="AM105" s="653"/>
      <c r="AN105" s="653"/>
      <c r="AO105" s="653"/>
      <c r="AP105" s="653"/>
      <c r="AQ105" s="653"/>
      <c r="AR105" s="653"/>
      <c r="AS105" s="653"/>
      <c r="AT105" s="653"/>
      <c r="AU105" s="653"/>
      <c r="AV105" s="653"/>
      <c r="AW105" s="653"/>
      <c r="AX105" s="654"/>
      <c r="AY105" s="147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</row>
    <row r="106" spans="2:192" ht="5.25" customHeight="1">
      <c r="B106" s="647"/>
      <c r="C106" s="648"/>
      <c r="D106" s="655"/>
      <c r="E106" s="655"/>
      <c r="F106" s="655"/>
      <c r="G106" s="655"/>
      <c r="H106" s="655"/>
      <c r="I106" s="655"/>
      <c r="J106" s="655"/>
      <c r="K106" s="655"/>
      <c r="L106" s="655"/>
      <c r="M106" s="655"/>
      <c r="N106" s="655"/>
      <c r="O106" s="655"/>
      <c r="P106" s="655"/>
      <c r="Q106" s="655"/>
      <c r="R106" s="655"/>
      <c r="S106" s="655"/>
      <c r="T106" s="655"/>
      <c r="U106" s="655"/>
      <c r="V106" s="655"/>
      <c r="W106" s="655"/>
      <c r="X106" s="655"/>
      <c r="Y106" s="655"/>
      <c r="Z106" s="655"/>
      <c r="AA106" s="655"/>
      <c r="AB106" s="655"/>
      <c r="AC106" s="655"/>
      <c r="AD106" s="655"/>
      <c r="AE106" s="655"/>
      <c r="AF106" s="655"/>
      <c r="AG106" s="655"/>
      <c r="AH106" s="655"/>
      <c r="AI106" s="655"/>
      <c r="AJ106" s="655"/>
      <c r="AK106" s="655"/>
      <c r="AL106" s="656"/>
      <c r="AM106" s="659"/>
      <c r="AN106" s="660"/>
      <c r="AO106" s="660"/>
      <c r="AP106" s="660"/>
      <c r="AQ106" s="660"/>
      <c r="AR106" s="660"/>
      <c r="AS106" s="660"/>
      <c r="AT106" s="660"/>
      <c r="AU106" s="660"/>
      <c r="AV106" s="660"/>
      <c r="AW106" s="660"/>
      <c r="AX106" s="661"/>
      <c r="AY106" s="147"/>
      <c r="AZ106" s="645" t="s">
        <v>2</v>
      </c>
      <c r="BA106" s="731"/>
      <c r="BB106" s="733" t="s">
        <v>21</v>
      </c>
      <c r="BC106" s="733"/>
      <c r="BD106" s="735" t="s">
        <v>12</v>
      </c>
      <c r="BE106" s="736"/>
      <c r="BF106" s="736"/>
      <c r="BG106" s="736"/>
      <c r="BH106" s="736"/>
      <c r="BI106" s="736"/>
      <c r="BJ106" s="736"/>
      <c r="BK106" s="736"/>
      <c r="BL106" s="736"/>
      <c r="BM106" s="736"/>
      <c r="BN106" s="736"/>
      <c r="BO106" s="736"/>
      <c r="BP106" s="736"/>
      <c r="BQ106" s="736"/>
      <c r="BR106" s="736"/>
      <c r="BS106" s="736"/>
      <c r="BT106" s="736"/>
      <c r="BU106" s="737"/>
      <c r="BV106" s="778" t="e">
        <f ca="1">AI97</f>
        <v>#N/A</v>
      </c>
      <c r="BW106" s="779"/>
      <c r="BX106" s="779"/>
      <c r="BY106" s="779"/>
      <c r="BZ106" s="779"/>
      <c r="CA106" s="779"/>
      <c r="CB106" s="779"/>
      <c r="CC106" s="779"/>
      <c r="CD106" s="779"/>
      <c r="CE106" s="779"/>
      <c r="CF106" s="779"/>
      <c r="CG106" s="779"/>
      <c r="CH106" s="779"/>
      <c r="CI106" s="779"/>
      <c r="CJ106" s="779"/>
      <c r="CK106" s="780"/>
    </row>
    <row r="107" spans="2:192" ht="5.25" customHeight="1">
      <c r="B107" s="647"/>
      <c r="C107" s="648"/>
      <c r="D107" s="657"/>
      <c r="E107" s="657"/>
      <c r="F107" s="657"/>
      <c r="G107" s="657"/>
      <c r="H107" s="657"/>
      <c r="I107" s="657"/>
      <c r="J107" s="657"/>
      <c r="K107" s="657"/>
      <c r="L107" s="657"/>
      <c r="M107" s="657"/>
      <c r="N107" s="657"/>
      <c r="O107" s="657"/>
      <c r="P107" s="657"/>
      <c r="Q107" s="657"/>
      <c r="R107" s="657"/>
      <c r="S107" s="657"/>
      <c r="T107" s="657"/>
      <c r="U107" s="657"/>
      <c r="V107" s="657"/>
      <c r="W107" s="657"/>
      <c r="X107" s="657"/>
      <c r="Y107" s="657"/>
      <c r="Z107" s="657"/>
      <c r="AA107" s="657"/>
      <c r="AB107" s="657"/>
      <c r="AC107" s="657"/>
      <c r="AD107" s="657"/>
      <c r="AE107" s="657"/>
      <c r="AF107" s="657"/>
      <c r="AG107" s="657"/>
      <c r="AH107" s="657"/>
      <c r="AI107" s="657"/>
      <c r="AJ107" s="657"/>
      <c r="AK107" s="657"/>
      <c r="AL107" s="658"/>
      <c r="AM107" s="659"/>
      <c r="AN107" s="660"/>
      <c r="AO107" s="660"/>
      <c r="AP107" s="660"/>
      <c r="AQ107" s="660"/>
      <c r="AR107" s="660"/>
      <c r="AS107" s="660"/>
      <c r="AT107" s="660"/>
      <c r="AU107" s="660"/>
      <c r="AV107" s="660"/>
      <c r="AW107" s="660"/>
      <c r="AX107" s="661"/>
      <c r="AY107" s="147"/>
      <c r="AZ107" s="647"/>
      <c r="BA107" s="732"/>
      <c r="BB107" s="734"/>
      <c r="BC107" s="734"/>
      <c r="BD107" s="738"/>
      <c r="BE107" s="739"/>
      <c r="BF107" s="739"/>
      <c r="BG107" s="739"/>
      <c r="BH107" s="739"/>
      <c r="BI107" s="739"/>
      <c r="BJ107" s="739"/>
      <c r="BK107" s="739"/>
      <c r="BL107" s="739"/>
      <c r="BM107" s="739"/>
      <c r="BN107" s="739"/>
      <c r="BO107" s="739"/>
      <c r="BP107" s="739"/>
      <c r="BQ107" s="739"/>
      <c r="BR107" s="739"/>
      <c r="BS107" s="739"/>
      <c r="BT107" s="739"/>
      <c r="BU107" s="740"/>
      <c r="BV107" s="781"/>
      <c r="BW107" s="782"/>
      <c r="BX107" s="782"/>
      <c r="BY107" s="782"/>
      <c r="BZ107" s="782"/>
      <c r="CA107" s="782"/>
      <c r="CB107" s="782"/>
      <c r="CC107" s="782"/>
      <c r="CD107" s="782"/>
      <c r="CE107" s="782"/>
      <c r="CF107" s="782"/>
      <c r="CG107" s="782"/>
      <c r="CH107" s="782"/>
      <c r="CI107" s="782"/>
      <c r="CJ107" s="782"/>
      <c r="CK107" s="783"/>
    </row>
    <row r="108" spans="2:192" ht="5.25" customHeight="1">
      <c r="B108" s="647"/>
      <c r="C108" s="648"/>
      <c r="D108" s="657"/>
      <c r="E108" s="657"/>
      <c r="F108" s="657"/>
      <c r="G108" s="657"/>
      <c r="H108" s="657"/>
      <c r="I108" s="657"/>
      <c r="J108" s="657"/>
      <c r="K108" s="657"/>
      <c r="L108" s="657"/>
      <c r="M108" s="657"/>
      <c r="N108" s="657"/>
      <c r="O108" s="657"/>
      <c r="P108" s="657"/>
      <c r="Q108" s="657"/>
      <c r="R108" s="657"/>
      <c r="S108" s="657"/>
      <c r="T108" s="657"/>
      <c r="U108" s="657"/>
      <c r="V108" s="657"/>
      <c r="W108" s="657"/>
      <c r="X108" s="657"/>
      <c r="Y108" s="657"/>
      <c r="Z108" s="657"/>
      <c r="AA108" s="657"/>
      <c r="AB108" s="657"/>
      <c r="AC108" s="657"/>
      <c r="AD108" s="657"/>
      <c r="AE108" s="657"/>
      <c r="AF108" s="657"/>
      <c r="AG108" s="657"/>
      <c r="AH108" s="657"/>
      <c r="AI108" s="657"/>
      <c r="AJ108" s="657"/>
      <c r="AK108" s="657"/>
      <c r="AL108" s="658"/>
      <c r="AM108" s="659"/>
      <c r="AN108" s="660"/>
      <c r="AO108" s="660"/>
      <c r="AP108" s="660"/>
      <c r="AQ108" s="660"/>
      <c r="AR108" s="660"/>
      <c r="AS108" s="660"/>
      <c r="AT108" s="660"/>
      <c r="AU108" s="660"/>
      <c r="AV108" s="660"/>
      <c r="AW108" s="660"/>
      <c r="AX108" s="661"/>
      <c r="AY108" s="147"/>
      <c r="AZ108" s="647"/>
      <c r="BA108" s="732"/>
      <c r="BB108" s="734"/>
      <c r="BC108" s="734"/>
      <c r="BD108" s="738"/>
      <c r="BE108" s="739"/>
      <c r="BF108" s="739"/>
      <c r="BG108" s="739"/>
      <c r="BH108" s="739"/>
      <c r="BI108" s="739"/>
      <c r="BJ108" s="739"/>
      <c r="BK108" s="739"/>
      <c r="BL108" s="739"/>
      <c r="BM108" s="739"/>
      <c r="BN108" s="739"/>
      <c r="BO108" s="739"/>
      <c r="BP108" s="739"/>
      <c r="BQ108" s="739"/>
      <c r="BR108" s="739"/>
      <c r="BS108" s="739"/>
      <c r="BT108" s="739"/>
      <c r="BU108" s="740"/>
      <c r="BV108" s="781"/>
      <c r="BW108" s="782"/>
      <c r="BX108" s="782"/>
      <c r="BY108" s="782"/>
      <c r="BZ108" s="782"/>
      <c r="CA108" s="782"/>
      <c r="CB108" s="782"/>
      <c r="CC108" s="782"/>
      <c r="CD108" s="782"/>
      <c r="CE108" s="782"/>
      <c r="CF108" s="782"/>
      <c r="CG108" s="782"/>
      <c r="CH108" s="782"/>
      <c r="CI108" s="782"/>
      <c r="CJ108" s="782"/>
      <c r="CK108" s="783"/>
      <c r="ER108" s="161"/>
      <c r="ES108" s="161"/>
      <c r="ET108" s="161"/>
      <c r="EU108" s="161"/>
      <c r="EV108" s="161"/>
      <c r="EW108" s="161"/>
      <c r="EX108" s="161"/>
      <c r="EY108" s="161"/>
      <c r="EZ108" s="161"/>
      <c r="FA108" s="161"/>
      <c r="FB108" s="161"/>
      <c r="FC108" s="161"/>
      <c r="FD108" s="161"/>
      <c r="FE108" s="161"/>
      <c r="FF108" s="161"/>
      <c r="FG108" s="161"/>
      <c r="FH108" s="161"/>
      <c r="FI108" s="161"/>
      <c r="FJ108" s="161"/>
      <c r="FK108" s="161"/>
      <c r="FL108" s="161"/>
      <c r="FM108" s="161"/>
      <c r="FN108" s="161"/>
      <c r="FO108" s="161"/>
      <c r="FP108" s="161"/>
      <c r="FQ108" s="161"/>
      <c r="FR108" s="161"/>
      <c r="FS108" s="161"/>
      <c r="FT108" s="161"/>
      <c r="FU108" s="161"/>
      <c r="FV108" s="161"/>
      <c r="FW108" s="161"/>
      <c r="FX108" s="161"/>
      <c r="FY108" s="161"/>
      <c r="FZ108" s="161"/>
      <c r="GA108" s="161"/>
      <c r="GB108" s="161"/>
      <c r="GC108" s="161"/>
      <c r="GD108" s="161"/>
      <c r="GE108" s="161"/>
      <c r="GF108" s="161"/>
      <c r="GG108" s="161"/>
      <c r="GH108" s="161"/>
      <c r="GI108" s="161"/>
      <c r="GJ108" s="161"/>
    </row>
    <row r="109" spans="2:192" ht="5.25" customHeight="1">
      <c r="B109" s="647"/>
      <c r="C109" s="648"/>
      <c r="D109" s="657"/>
      <c r="E109" s="657"/>
      <c r="F109" s="657"/>
      <c r="G109" s="657"/>
      <c r="H109" s="657"/>
      <c r="I109" s="657"/>
      <c r="J109" s="657"/>
      <c r="K109" s="657"/>
      <c r="L109" s="657"/>
      <c r="M109" s="657"/>
      <c r="N109" s="657"/>
      <c r="O109" s="657"/>
      <c r="P109" s="657"/>
      <c r="Q109" s="657"/>
      <c r="R109" s="657"/>
      <c r="S109" s="657"/>
      <c r="T109" s="657"/>
      <c r="U109" s="657"/>
      <c r="V109" s="657"/>
      <c r="W109" s="657"/>
      <c r="X109" s="657"/>
      <c r="Y109" s="657"/>
      <c r="Z109" s="657"/>
      <c r="AA109" s="657"/>
      <c r="AB109" s="657"/>
      <c r="AC109" s="657"/>
      <c r="AD109" s="657"/>
      <c r="AE109" s="657"/>
      <c r="AF109" s="657"/>
      <c r="AG109" s="657"/>
      <c r="AH109" s="657"/>
      <c r="AI109" s="657"/>
      <c r="AJ109" s="657"/>
      <c r="AK109" s="657"/>
      <c r="AL109" s="658"/>
      <c r="AM109" s="659"/>
      <c r="AN109" s="660"/>
      <c r="AO109" s="660"/>
      <c r="AP109" s="660"/>
      <c r="AQ109" s="660"/>
      <c r="AR109" s="660"/>
      <c r="AS109" s="660"/>
      <c r="AT109" s="660"/>
      <c r="AU109" s="660"/>
      <c r="AV109" s="660"/>
      <c r="AW109" s="660"/>
      <c r="AX109" s="661"/>
      <c r="AY109" s="147"/>
      <c r="AZ109" s="647"/>
      <c r="BA109" s="732"/>
      <c r="BB109" s="734"/>
      <c r="BC109" s="734"/>
      <c r="BD109" s="738"/>
      <c r="BE109" s="739"/>
      <c r="BF109" s="739"/>
      <c r="BG109" s="739"/>
      <c r="BH109" s="739"/>
      <c r="BI109" s="739"/>
      <c r="BJ109" s="739"/>
      <c r="BK109" s="739"/>
      <c r="BL109" s="739"/>
      <c r="BM109" s="739"/>
      <c r="BN109" s="739"/>
      <c r="BO109" s="739"/>
      <c r="BP109" s="739"/>
      <c r="BQ109" s="739"/>
      <c r="BR109" s="739"/>
      <c r="BS109" s="739"/>
      <c r="BT109" s="739"/>
      <c r="BU109" s="740"/>
      <c r="BV109" s="781"/>
      <c r="BW109" s="782"/>
      <c r="BX109" s="782"/>
      <c r="BY109" s="782"/>
      <c r="BZ109" s="782"/>
      <c r="CA109" s="782"/>
      <c r="CB109" s="782"/>
      <c r="CC109" s="782"/>
      <c r="CD109" s="782"/>
      <c r="CE109" s="782"/>
      <c r="CF109" s="782"/>
      <c r="CG109" s="782"/>
      <c r="CH109" s="782"/>
      <c r="CI109" s="782"/>
      <c r="CJ109" s="782"/>
      <c r="CK109" s="783"/>
      <c r="ER109" s="161"/>
      <c r="ES109" s="161"/>
      <c r="ET109" s="161"/>
      <c r="EU109" s="161"/>
      <c r="EV109" s="161"/>
      <c r="EW109" s="161"/>
      <c r="EX109" s="161"/>
      <c r="EY109" s="161"/>
      <c r="EZ109" s="161"/>
      <c r="FA109" s="161"/>
      <c r="FB109" s="161"/>
      <c r="FC109" s="161"/>
      <c r="FD109" s="161"/>
      <c r="FE109" s="161"/>
      <c r="FF109" s="161"/>
      <c r="FG109" s="161"/>
      <c r="FH109" s="161"/>
      <c r="FI109" s="161"/>
      <c r="FJ109" s="161"/>
      <c r="FK109" s="161"/>
      <c r="FL109" s="161"/>
      <c r="FM109" s="161"/>
      <c r="FN109" s="161"/>
      <c r="FO109" s="161"/>
      <c r="FP109" s="161"/>
      <c r="FQ109" s="161"/>
      <c r="FR109" s="161"/>
      <c r="FS109" s="161"/>
      <c r="FT109" s="161"/>
      <c r="FU109" s="161"/>
      <c r="FV109" s="161"/>
      <c r="FW109" s="161"/>
      <c r="FX109" s="161"/>
      <c r="FY109" s="161"/>
      <c r="FZ109" s="161"/>
      <c r="GA109" s="161"/>
      <c r="GB109" s="161"/>
      <c r="GC109" s="161"/>
      <c r="GD109" s="161"/>
      <c r="GE109" s="161"/>
      <c r="GF109" s="161"/>
      <c r="GG109" s="161"/>
      <c r="GH109" s="161"/>
      <c r="GI109" s="161"/>
      <c r="GJ109" s="161"/>
    </row>
    <row r="110" spans="2:192" ht="5.25" customHeight="1">
      <c r="B110" s="647"/>
      <c r="C110" s="648"/>
      <c r="D110" s="657"/>
      <c r="E110" s="657"/>
      <c r="F110" s="657"/>
      <c r="G110" s="657"/>
      <c r="H110" s="657"/>
      <c r="I110" s="657"/>
      <c r="J110" s="657"/>
      <c r="K110" s="657"/>
      <c r="L110" s="657"/>
      <c r="M110" s="657"/>
      <c r="N110" s="657"/>
      <c r="O110" s="657"/>
      <c r="P110" s="657"/>
      <c r="Q110" s="657"/>
      <c r="R110" s="657"/>
      <c r="S110" s="657"/>
      <c r="T110" s="657"/>
      <c r="U110" s="657"/>
      <c r="V110" s="657"/>
      <c r="W110" s="657"/>
      <c r="X110" s="657"/>
      <c r="Y110" s="657"/>
      <c r="Z110" s="657"/>
      <c r="AA110" s="657"/>
      <c r="AB110" s="657"/>
      <c r="AC110" s="657"/>
      <c r="AD110" s="657"/>
      <c r="AE110" s="657"/>
      <c r="AF110" s="657"/>
      <c r="AG110" s="657"/>
      <c r="AH110" s="657"/>
      <c r="AI110" s="657"/>
      <c r="AJ110" s="657"/>
      <c r="AK110" s="657"/>
      <c r="AL110" s="658"/>
      <c r="AM110" s="659"/>
      <c r="AN110" s="660"/>
      <c r="AO110" s="660"/>
      <c r="AP110" s="660"/>
      <c r="AQ110" s="660"/>
      <c r="AR110" s="660"/>
      <c r="AS110" s="660"/>
      <c r="AT110" s="660"/>
      <c r="AU110" s="660"/>
      <c r="AV110" s="660"/>
      <c r="AW110" s="660"/>
      <c r="AX110" s="661"/>
      <c r="AY110" s="147"/>
      <c r="AZ110" s="647"/>
      <c r="BA110" s="732"/>
      <c r="BB110" s="734"/>
      <c r="BC110" s="734"/>
      <c r="BD110" s="741"/>
      <c r="BE110" s="742"/>
      <c r="BF110" s="742"/>
      <c r="BG110" s="742"/>
      <c r="BH110" s="742"/>
      <c r="BI110" s="742"/>
      <c r="BJ110" s="742"/>
      <c r="BK110" s="742"/>
      <c r="BL110" s="742"/>
      <c r="BM110" s="742"/>
      <c r="BN110" s="742"/>
      <c r="BO110" s="742"/>
      <c r="BP110" s="742"/>
      <c r="BQ110" s="742"/>
      <c r="BR110" s="742"/>
      <c r="BS110" s="742"/>
      <c r="BT110" s="742"/>
      <c r="BU110" s="743"/>
      <c r="BV110" s="784"/>
      <c r="BW110" s="785"/>
      <c r="BX110" s="785"/>
      <c r="BY110" s="785"/>
      <c r="BZ110" s="785"/>
      <c r="CA110" s="785"/>
      <c r="CB110" s="785"/>
      <c r="CC110" s="785"/>
      <c r="CD110" s="785"/>
      <c r="CE110" s="785"/>
      <c r="CF110" s="785"/>
      <c r="CG110" s="785"/>
      <c r="CH110" s="785"/>
      <c r="CI110" s="785"/>
      <c r="CJ110" s="785"/>
      <c r="CK110" s="786"/>
      <c r="CL110" s="161"/>
      <c r="CM110" s="161"/>
      <c r="CN110" s="161"/>
      <c r="CO110" s="161"/>
      <c r="EO110" s="161"/>
      <c r="EP110" s="161"/>
      <c r="EQ110" s="161"/>
      <c r="ER110" s="161"/>
      <c r="ES110" s="161"/>
      <c r="ET110" s="161"/>
      <c r="EU110" s="161"/>
      <c r="EV110" s="161"/>
      <c r="EW110" s="161"/>
      <c r="EX110" s="161"/>
      <c r="EY110" s="161"/>
      <c r="EZ110" s="161"/>
      <c r="FA110" s="161"/>
      <c r="FB110" s="161"/>
      <c r="FC110" s="161"/>
      <c r="FD110" s="161"/>
      <c r="FE110" s="161"/>
      <c r="FF110" s="161"/>
      <c r="FG110" s="161"/>
      <c r="FH110" s="161"/>
      <c r="FI110" s="161"/>
      <c r="FJ110" s="161"/>
      <c r="FK110" s="161"/>
      <c r="FL110" s="161"/>
      <c r="FM110" s="161"/>
      <c r="FN110" s="161"/>
      <c r="FO110" s="161"/>
      <c r="FP110" s="161"/>
      <c r="FQ110" s="161"/>
      <c r="FR110" s="161"/>
      <c r="FS110" s="161"/>
      <c r="FT110" s="161"/>
      <c r="FU110" s="161"/>
      <c r="FV110" s="161"/>
      <c r="FW110" s="161"/>
      <c r="FX110" s="161"/>
      <c r="FY110" s="161"/>
      <c r="FZ110" s="161"/>
      <c r="GA110" s="161"/>
      <c r="GB110" s="161"/>
      <c r="GC110" s="161"/>
      <c r="GD110" s="161"/>
      <c r="GE110" s="161"/>
      <c r="GF110" s="161"/>
      <c r="GG110" s="161"/>
      <c r="GH110" s="161"/>
      <c r="GI110" s="161"/>
      <c r="GJ110" s="161"/>
    </row>
    <row r="111" spans="2:192" ht="5.25" customHeight="1">
      <c r="B111" s="647"/>
      <c r="C111" s="648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2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2"/>
      <c r="Z111" s="662"/>
      <c r="AA111" s="662"/>
      <c r="AB111" s="662"/>
      <c r="AC111" s="662"/>
      <c r="AD111" s="662"/>
      <c r="AE111" s="662"/>
      <c r="AF111" s="662"/>
      <c r="AG111" s="662"/>
      <c r="AH111" s="662"/>
      <c r="AI111" s="662"/>
      <c r="AJ111" s="662"/>
      <c r="AK111" s="662"/>
      <c r="AL111" s="663"/>
      <c r="AM111" s="659"/>
      <c r="AN111" s="660"/>
      <c r="AO111" s="660"/>
      <c r="AP111" s="660"/>
      <c r="AQ111" s="660"/>
      <c r="AR111" s="660"/>
      <c r="AS111" s="660"/>
      <c r="AT111" s="660"/>
      <c r="AU111" s="660"/>
      <c r="AV111" s="660"/>
      <c r="AW111" s="660"/>
      <c r="AX111" s="661"/>
      <c r="AY111" s="147"/>
      <c r="AZ111" s="647"/>
      <c r="BA111" s="732"/>
      <c r="BB111" s="734" t="s">
        <v>22</v>
      </c>
      <c r="BC111" s="734"/>
      <c r="BD111" s="744" t="s">
        <v>23</v>
      </c>
      <c r="BE111" s="745"/>
      <c r="BF111" s="745"/>
      <c r="BG111" s="745"/>
      <c r="BH111" s="745"/>
      <c r="BI111" s="745"/>
      <c r="BJ111" s="745"/>
      <c r="BK111" s="745"/>
      <c r="BL111" s="745"/>
      <c r="BM111" s="745"/>
      <c r="BN111" s="745"/>
      <c r="BO111" s="745"/>
      <c r="BP111" s="745"/>
      <c r="BQ111" s="745"/>
      <c r="BR111" s="745"/>
      <c r="BS111" s="745"/>
      <c r="BT111" s="745"/>
      <c r="BU111" s="746"/>
      <c r="BV111" s="747"/>
      <c r="BW111" s="748"/>
      <c r="BX111" s="748"/>
      <c r="BY111" s="748"/>
      <c r="BZ111" s="748"/>
      <c r="CA111" s="748"/>
      <c r="CB111" s="748"/>
      <c r="CC111" s="748"/>
      <c r="CD111" s="748"/>
      <c r="CE111" s="748"/>
      <c r="CF111" s="748"/>
      <c r="CG111" s="748"/>
      <c r="CH111" s="748"/>
      <c r="CI111" s="748"/>
      <c r="CJ111" s="748"/>
      <c r="CK111" s="749"/>
      <c r="CL111" s="161"/>
      <c r="CM111" s="161"/>
      <c r="CN111" s="161"/>
      <c r="CO111" s="161"/>
      <c r="EO111" s="161"/>
      <c r="EP111" s="161"/>
      <c r="EQ111" s="161"/>
      <c r="ER111" s="161"/>
      <c r="ES111" s="161"/>
      <c r="ET111" s="161"/>
      <c r="EU111" s="161"/>
      <c r="EV111" s="161"/>
      <c r="EW111" s="161"/>
      <c r="EX111" s="161"/>
      <c r="EY111" s="161"/>
      <c r="EZ111" s="161"/>
      <c r="FA111" s="161"/>
      <c r="FB111" s="161"/>
      <c r="FC111" s="161"/>
      <c r="FD111" s="161"/>
      <c r="FE111" s="161"/>
      <c r="FF111" s="161"/>
      <c r="FG111" s="161"/>
      <c r="FH111" s="161"/>
      <c r="FI111" s="161"/>
      <c r="FJ111" s="161"/>
      <c r="FK111" s="161"/>
      <c r="FL111" s="161"/>
      <c r="FM111" s="161"/>
      <c r="FN111" s="161"/>
      <c r="FO111" s="161"/>
      <c r="FP111" s="161"/>
      <c r="FQ111" s="161"/>
      <c r="FR111" s="161"/>
      <c r="FS111" s="161"/>
      <c r="FT111" s="161"/>
      <c r="FU111" s="161"/>
      <c r="FV111" s="161"/>
      <c r="FW111" s="161"/>
      <c r="FX111" s="161"/>
      <c r="FY111" s="161"/>
      <c r="FZ111" s="161"/>
      <c r="GA111" s="161"/>
      <c r="GB111" s="161"/>
      <c r="GC111" s="161"/>
      <c r="GD111" s="161"/>
      <c r="GE111" s="161"/>
      <c r="GF111" s="161"/>
      <c r="GG111" s="161"/>
      <c r="GH111" s="161"/>
      <c r="GI111" s="161"/>
      <c r="GJ111" s="161"/>
    </row>
    <row r="112" spans="2:192" ht="5.25" customHeight="1">
      <c r="B112" s="647"/>
      <c r="C112" s="648"/>
      <c r="D112" s="657"/>
      <c r="E112" s="657"/>
      <c r="F112" s="657"/>
      <c r="G112" s="657"/>
      <c r="H112" s="657"/>
      <c r="I112" s="657"/>
      <c r="J112" s="657"/>
      <c r="K112" s="657"/>
      <c r="L112" s="657"/>
      <c r="M112" s="657"/>
      <c r="N112" s="657"/>
      <c r="O112" s="657"/>
      <c r="P112" s="657"/>
      <c r="Q112" s="657"/>
      <c r="R112" s="657"/>
      <c r="S112" s="657"/>
      <c r="T112" s="657"/>
      <c r="U112" s="657"/>
      <c r="V112" s="657"/>
      <c r="W112" s="657"/>
      <c r="X112" s="657"/>
      <c r="Y112" s="657"/>
      <c r="Z112" s="657"/>
      <c r="AA112" s="657"/>
      <c r="AB112" s="657"/>
      <c r="AC112" s="657"/>
      <c r="AD112" s="657"/>
      <c r="AE112" s="657"/>
      <c r="AF112" s="657"/>
      <c r="AG112" s="657"/>
      <c r="AH112" s="657"/>
      <c r="AI112" s="657"/>
      <c r="AJ112" s="657"/>
      <c r="AK112" s="657"/>
      <c r="AL112" s="658"/>
      <c r="AM112" s="659"/>
      <c r="AN112" s="660"/>
      <c r="AO112" s="660"/>
      <c r="AP112" s="660"/>
      <c r="AQ112" s="660"/>
      <c r="AR112" s="660"/>
      <c r="AS112" s="660"/>
      <c r="AT112" s="660"/>
      <c r="AU112" s="660"/>
      <c r="AV112" s="660"/>
      <c r="AW112" s="660"/>
      <c r="AX112" s="661"/>
      <c r="AY112" s="147"/>
      <c r="AZ112" s="647"/>
      <c r="BA112" s="732"/>
      <c r="BB112" s="734"/>
      <c r="BC112" s="734"/>
      <c r="BD112" s="738"/>
      <c r="BE112" s="739"/>
      <c r="BF112" s="739"/>
      <c r="BG112" s="739"/>
      <c r="BH112" s="739"/>
      <c r="BI112" s="739"/>
      <c r="BJ112" s="739"/>
      <c r="BK112" s="739"/>
      <c r="BL112" s="739"/>
      <c r="BM112" s="739"/>
      <c r="BN112" s="739"/>
      <c r="BO112" s="739"/>
      <c r="BP112" s="739"/>
      <c r="BQ112" s="739"/>
      <c r="BR112" s="739"/>
      <c r="BS112" s="739"/>
      <c r="BT112" s="739"/>
      <c r="BU112" s="740"/>
      <c r="BV112" s="750"/>
      <c r="BW112" s="751"/>
      <c r="BX112" s="751"/>
      <c r="BY112" s="751"/>
      <c r="BZ112" s="751"/>
      <c r="CA112" s="751"/>
      <c r="CB112" s="751"/>
      <c r="CC112" s="751"/>
      <c r="CD112" s="751"/>
      <c r="CE112" s="751"/>
      <c r="CF112" s="751"/>
      <c r="CG112" s="751"/>
      <c r="CH112" s="751"/>
      <c r="CI112" s="751"/>
      <c r="CJ112" s="751"/>
      <c r="CK112" s="752"/>
      <c r="CL112" s="161"/>
      <c r="CM112" s="161"/>
      <c r="CN112" s="161"/>
      <c r="CO112" s="161"/>
      <c r="EO112" s="161"/>
      <c r="EP112" s="161"/>
      <c r="EQ112" s="161"/>
      <c r="ER112" s="161"/>
      <c r="ES112" s="161"/>
      <c r="ET112" s="161"/>
      <c r="EU112" s="161"/>
      <c r="EV112" s="161"/>
      <c r="EW112" s="161"/>
      <c r="EX112" s="161"/>
      <c r="EY112" s="161"/>
      <c r="EZ112" s="161"/>
      <c r="FA112" s="161"/>
      <c r="FB112" s="161"/>
      <c r="FC112" s="161"/>
      <c r="FD112" s="161"/>
      <c r="FE112" s="161"/>
      <c r="FF112" s="161"/>
      <c r="FG112" s="161"/>
      <c r="FH112" s="161"/>
      <c r="FI112" s="161"/>
      <c r="FJ112" s="161"/>
      <c r="FK112" s="161"/>
      <c r="FL112" s="161"/>
      <c r="FM112" s="161"/>
      <c r="FN112" s="161"/>
      <c r="FO112" s="161"/>
      <c r="FP112" s="161"/>
      <c r="FQ112" s="161"/>
      <c r="FR112" s="161"/>
      <c r="FS112" s="161"/>
      <c r="FT112" s="161"/>
      <c r="FU112" s="161"/>
      <c r="FV112" s="161"/>
      <c r="FW112" s="161"/>
      <c r="FX112" s="161"/>
      <c r="FY112" s="161"/>
      <c r="FZ112" s="161"/>
      <c r="GA112" s="161"/>
      <c r="GB112" s="161"/>
      <c r="GC112" s="161"/>
      <c r="GD112" s="161"/>
      <c r="GE112" s="161"/>
      <c r="GF112" s="161"/>
      <c r="GG112" s="161"/>
      <c r="GH112" s="161"/>
      <c r="GI112" s="161"/>
      <c r="GJ112" s="161"/>
    </row>
    <row r="113" spans="2:192" ht="5.25" customHeight="1">
      <c r="B113" s="647"/>
      <c r="C113" s="648"/>
      <c r="D113" s="657"/>
      <c r="E113" s="657"/>
      <c r="F113" s="657"/>
      <c r="G113" s="657"/>
      <c r="H113" s="657"/>
      <c r="I113" s="657"/>
      <c r="J113" s="657"/>
      <c r="K113" s="657"/>
      <c r="L113" s="657"/>
      <c r="M113" s="657"/>
      <c r="N113" s="657"/>
      <c r="O113" s="657"/>
      <c r="P113" s="657"/>
      <c r="Q113" s="657"/>
      <c r="R113" s="657"/>
      <c r="S113" s="657"/>
      <c r="T113" s="657"/>
      <c r="U113" s="657"/>
      <c r="V113" s="657"/>
      <c r="W113" s="657"/>
      <c r="X113" s="657"/>
      <c r="Y113" s="657"/>
      <c r="Z113" s="657"/>
      <c r="AA113" s="657"/>
      <c r="AB113" s="657"/>
      <c r="AC113" s="657"/>
      <c r="AD113" s="657"/>
      <c r="AE113" s="657"/>
      <c r="AF113" s="657"/>
      <c r="AG113" s="657"/>
      <c r="AH113" s="657"/>
      <c r="AI113" s="657"/>
      <c r="AJ113" s="657"/>
      <c r="AK113" s="657"/>
      <c r="AL113" s="658"/>
      <c r="AM113" s="659"/>
      <c r="AN113" s="660"/>
      <c r="AO113" s="660"/>
      <c r="AP113" s="660"/>
      <c r="AQ113" s="660"/>
      <c r="AR113" s="660"/>
      <c r="AS113" s="660"/>
      <c r="AT113" s="660"/>
      <c r="AU113" s="660"/>
      <c r="AV113" s="660"/>
      <c r="AW113" s="660"/>
      <c r="AX113" s="661"/>
      <c r="AY113" s="147"/>
      <c r="AZ113" s="647"/>
      <c r="BA113" s="732"/>
      <c r="BB113" s="734"/>
      <c r="BC113" s="734"/>
      <c r="BD113" s="738"/>
      <c r="BE113" s="739"/>
      <c r="BF113" s="739"/>
      <c r="BG113" s="739"/>
      <c r="BH113" s="739"/>
      <c r="BI113" s="739"/>
      <c r="BJ113" s="739"/>
      <c r="BK113" s="739"/>
      <c r="BL113" s="739"/>
      <c r="BM113" s="739"/>
      <c r="BN113" s="739"/>
      <c r="BO113" s="739"/>
      <c r="BP113" s="739"/>
      <c r="BQ113" s="739"/>
      <c r="BR113" s="739"/>
      <c r="BS113" s="739"/>
      <c r="BT113" s="739"/>
      <c r="BU113" s="740"/>
      <c r="BV113" s="750"/>
      <c r="BW113" s="751"/>
      <c r="BX113" s="751"/>
      <c r="BY113" s="751"/>
      <c r="BZ113" s="751"/>
      <c r="CA113" s="751"/>
      <c r="CB113" s="751"/>
      <c r="CC113" s="751"/>
      <c r="CD113" s="751"/>
      <c r="CE113" s="751"/>
      <c r="CF113" s="751"/>
      <c r="CG113" s="751"/>
      <c r="CH113" s="751"/>
      <c r="CI113" s="751"/>
      <c r="CJ113" s="751"/>
      <c r="CK113" s="752"/>
      <c r="CL113" s="161"/>
      <c r="CM113" s="161"/>
      <c r="CN113" s="161"/>
      <c r="ER113" s="161"/>
      <c r="ES113" s="161"/>
      <c r="ET113" s="161"/>
      <c r="EU113" s="161"/>
      <c r="EV113" s="161"/>
      <c r="EW113" s="161"/>
      <c r="EX113" s="161"/>
      <c r="EY113" s="161"/>
      <c r="EZ113" s="161"/>
      <c r="FA113" s="161"/>
      <c r="FB113" s="161"/>
      <c r="FC113" s="161"/>
      <c r="FD113" s="161"/>
      <c r="FE113" s="161"/>
      <c r="FF113" s="161"/>
      <c r="FG113" s="161"/>
      <c r="FH113" s="161"/>
      <c r="FI113" s="161"/>
      <c r="FJ113" s="161"/>
      <c r="FK113" s="161"/>
      <c r="FL113" s="161"/>
      <c r="FM113" s="161"/>
      <c r="FN113" s="161"/>
      <c r="FO113" s="161"/>
      <c r="FP113" s="161"/>
      <c r="FQ113" s="161"/>
      <c r="FR113" s="161"/>
      <c r="FS113" s="161"/>
      <c r="FT113" s="161"/>
      <c r="FU113" s="161"/>
      <c r="FV113" s="161"/>
      <c r="FW113" s="161"/>
      <c r="FX113" s="161"/>
      <c r="FY113" s="161"/>
      <c r="FZ113" s="161"/>
      <c r="GA113" s="161"/>
      <c r="GB113" s="161"/>
      <c r="GC113" s="161"/>
      <c r="GD113" s="161"/>
      <c r="GE113" s="161"/>
      <c r="GF113" s="161"/>
      <c r="GG113" s="161"/>
      <c r="GH113" s="161"/>
      <c r="GI113" s="161"/>
      <c r="GJ113" s="161"/>
    </row>
    <row r="114" spans="2:192" ht="5.25" customHeight="1">
      <c r="B114" s="647"/>
      <c r="C114" s="648"/>
      <c r="D114" s="657"/>
      <c r="E114" s="657"/>
      <c r="F114" s="657"/>
      <c r="G114" s="657"/>
      <c r="H114" s="657"/>
      <c r="I114" s="657"/>
      <c r="J114" s="657"/>
      <c r="K114" s="657"/>
      <c r="L114" s="657"/>
      <c r="M114" s="657"/>
      <c r="N114" s="657"/>
      <c r="O114" s="657"/>
      <c r="P114" s="657"/>
      <c r="Q114" s="657"/>
      <c r="R114" s="657"/>
      <c r="S114" s="657"/>
      <c r="T114" s="657"/>
      <c r="U114" s="657"/>
      <c r="V114" s="657"/>
      <c r="W114" s="657"/>
      <c r="X114" s="657"/>
      <c r="Y114" s="657"/>
      <c r="Z114" s="657"/>
      <c r="AA114" s="657"/>
      <c r="AB114" s="657"/>
      <c r="AC114" s="657"/>
      <c r="AD114" s="657"/>
      <c r="AE114" s="657"/>
      <c r="AF114" s="657"/>
      <c r="AG114" s="657"/>
      <c r="AH114" s="657"/>
      <c r="AI114" s="657"/>
      <c r="AJ114" s="657"/>
      <c r="AK114" s="657"/>
      <c r="AL114" s="658"/>
      <c r="AM114" s="659"/>
      <c r="AN114" s="660"/>
      <c r="AO114" s="660"/>
      <c r="AP114" s="660"/>
      <c r="AQ114" s="660"/>
      <c r="AR114" s="660"/>
      <c r="AS114" s="660"/>
      <c r="AT114" s="660"/>
      <c r="AU114" s="660"/>
      <c r="AV114" s="660"/>
      <c r="AW114" s="660"/>
      <c r="AX114" s="661"/>
      <c r="AY114" s="147"/>
      <c r="AZ114" s="647"/>
      <c r="BA114" s="732"/>
      <c r="BB114" s="734"/>
      <c r="BC114" s="734"/>
      <c r="BD114" s="738"/>
      <c r="BE114" s="739"/>
      <c r="BF114" s="739"/>
      <c r="BG114" s="739"/>
      <c r="BH114" s="739"/>
      <c r="BI114" s="739"/>
      <c r="BJ114" s="739"/>
      <c r="BK114" s="739"/>
      <c r="BL114" s="739"/>
      <c r="BM114" s="739"/>
      <c r="BN114" s="739"/>
      <c r="BO114" s="739"/>
      <c r="BP114" s="739"/>
      <c r="BQ114" s="739"/>
      <c r="BR114" s="739"/>
      <c r="BS114" s="739"/>
      <c r="BT114" s="739"/>
      <c r="BU114" s="740"/>
      <c r="BV114" s="750"/>
      <c r="BW114" s="751"/>
      <c r="BX114" s="751"/>
      <c r="BY114" s="751"/>
      <c r="BZ114" s="751"/>
      <c r="CA114" s="751"/>
      <c r="CB114" s="751"/>
      <c r="CC114" s="751"/>
      <c r="CD114" s="751"/>
      <c r="CE114" s="751"/>
      <c r="CF114" s="751"/>
      <c r="CG114" s="751"/>
      <c r="CH114" s="751"/>
      <c r="CI114" s="751"/>
      <c r="CJ114" s="751"/>
      <c r="CK114" s="752"/>
      <c r="CL114" s="161"/>
      <c r="CM114" s="161"/>
      <c r="CN114" s="161"/>
      <c r="CO114" s="161"/>
      <c r="CP114" s="161"/>
      <c r="CQ114" s="161"/>
      <c r="CR114" s="161"/>
      <c r="CS114" s="161"/>
      <c r="CT114" s="161"/>
      <c r="CU114" s="161"/>
      <c r="ER114" s="161"/>
      <c r="ES114" s="161"/>
      <c r="ET114" s="161"/>
      <c r="EU114" s="161"/>
      <c r="EV114" s="161"/>
      <c r="EW114" s="161"/>
      <c r="EX114" s="161"/>
      <c r="EY114" s="161"/>
      <c r="EZ114" s="161"/>
      <c r="FA114" s="161"/>
      <c r="FB114" s="161"/>
      <c r="FC114" s="161"/>
      <c r="FD114" s="161"/>
      <c r="FE114" s="161"/>
      <c r="FF114" s="161"/>
      <c r="FG114" s="161"/>
      <c r="FH114" s="161"/>
      <c r="FI114" s="161"/>
      <c r="FJ114" s="161"/>
      <c r="FK114" s="161"/>
      <c r="FL114" s="161"/>
      <c r="FM114" s="161"/>
      <c r="FN114" s="161"/>
      <c r="FO114" s="161"/>
      <c r="FP114" s="161"/>
      <c r="FQ114" s="161"/>
      <c r="FR114" s="161"/>
      <c r="FS114" s="161"/>
      <c r="FT114" s="161"/>
      <c r="FU114" s="161"/>
      <c r="FV114" s="161"/>
      <c r="FW114" s="161"/>
      <c r="FX114" s="161"/>
      <c r="FY114" s="161"/>
      <c r="FZ114" s="161"/>
      <c r="GA114" s="161"/>
      <c r="GB114" s="161"/>
      <c r="GC114" s="161"/>
      <c r="GD114" s="161"/>
      <c r="GE114" s="161"/>
      <c r="GF114" s="161"/>
      <c r="GG114" s="161"/>
      <c r="GH114" s="161"/>
      <c r="GI114" s="161"/>
      <c r="GJ114" s="161"/>
    </row>
    <row r="115" spans="2:192" ht="5.25" customHeight="1">
      <c r="B115" s="647"/>
      <c r="C115" s="648"/>
      <c r="D115" s="657"/>
      <c r="E115" s="657"/>
      <c r="F115" s="657"/>
      <c r="G115" s="657"/>
      <c r="H115" s="657"/>
      <c r="I115" s="657"/>
      <c r="J115" s="657"/>
      <c r="K115" s="657"/>
      <c r="L115" s="657"/>
      <c r="M115" s="657"/>
      <c r="N115" s="657"/>
      <c r="O115" s="657"/>
      <c r="P115" s="657"/>
      <c r="Q115" s="657"/>
      <c r="R115" s="657"/>
      <c r="S115" s="657"/>
      <c r="T115" s="657"/>
      <c r="U115" s="657"/>
      <c r="V115" s="657"/>
      <c r="W115" s="657"/>
      <c r="X115" s="657"/>
      <c r="Y115" s="657"/>
      <c r="Z115" s="657"/>
      <c r="AA115" s="657"/>
      <c r="AB115" s="657"/>
      <c r="AC115" s="657"/>
      <c r="AD115" s="657"/>
      <c r="AE115" s="657"/>
      <c r="AF115" s="657"/>
      <c r="AG115" s="657"/>
      <c r="AH115" s="657"/>
      <c r="AI115" s="657"/>
      <c r="AJ115" s="657"/>
      <c r="AK115" s="657"/>
      <c r="AL115" s="658"/>
      <c r="AM115" s="659"/>
      <c r="AN115" s="660"/>
      <c r="AO115" s="660"/>
      <c r="AP115" s="660"/>
      <c r="AQ115" s="660"/>
      <c r="AR115" s="660"/>
      <c r="AS115" s="660"/>
      <c r="AT115" s="660"/>
      <c r="AU115" s="660"/>
      <c r="AV115" s="660"/>
      <c r="AW115" s="660"/>
      <c r="AX115" s="661"/>
      <c r="AY115" s="147"/>
      <c r="AZ115" s="647"/>
      <c r="BA115" s="732"/>
      <c r="BB115" s="734"/>
      <c r="BC115" s="734"/>
      <c r="BD115" s="741"/>
      <c r="BE115" s="742"/>
      <c r="BF115" s="742"/>
      <c r="BG115" s="742"/>
      <c r="BH115" s="742"/>
      <c r="BI115" s="742"/>
      <c r="BJ115" s="742"/>
      <c r="BK115" s="742"/>
      <c r="BL115" s="742"/>
      <c r="BM115" s="742"/>
      <c r="BN115" s="742"/>
      <c r="BO115" s="742"/>
      <c r="BP115" s="742"/>
      <c r="BQ115" s="742"/>
      <c r="BR115" s="742"/>
      <c r="BS115" s="742"/>
      <c r="BT115" s="742"/>
      <c r="BU115" s="743"/>
      <c r="BV115" s="753"/>
      <c r="BW115" s="754"/>
      <c r="BX115" s="754"/>
      <c r="BY115" s="754"/>
      <c r="BZ115" s="754"/>
      <c r="CA115" s="754"/>
      <c r="CB115" s="754"/>
      <c r="CC115" s="754"/>
      <c r="CD115" s="754"/>
      <c r="CE115" s="754"/>
      <c r="CF115" s="754"/>
      <c r="CG115" s="754"/>
      <c r="CH115" s="754"/>
      <c r="CI115" s="754"/>
      <c r="CJ115" s="754"/>
      <c r="CK115" s="755"/>
      <c r="CL115" s="161"/>
      <c r="CM115" s="161"/>
      <c r="CN115" s="161"/>
      <c r="CO115" s="161"/>
      <c r="ER115" s="161"/>
      <c r="ES115" s="161"/>
      <c r="ET115" s="161"/>
      <c r="EU115" s="161"/>
      <c r="EV115" s="161"/>
      <c r="EW115" s="161"/>
      <c r="EX115" s="161"/>
      <c r="EY115" s="161"/>
      <c r="EZ115" s="161"/>
      <c r="FA115" s="161"/>
      <c r="FB115" s="161"/>
      <c r="FC115" s="161"/>
      <c r="FD115" s="161"/>
      <c r="FE115" s="161"/>
      <c r="FF115" s="161"/>
      <c r="FG115" s="161"/>
      <c r="FH115" s="161"/>
      <c r="FI115" s="161"/>
      <c r="FJ115" s="161"/>
      <c r="FK115" s="161"/>
      <c r="FL115" s="161"/>
      <c r="FM115" s="161"/>
      <c r="FN115" s="161"/>
      <c r="FO115" s="161"/>
      <c r="FP115" s="161"/>
      <c r="FQ115" s="161"/>
      <c r="FR115" s="161"/>
      <c r="FS115" s="161"/>
      <c r="FT115" s="161"/>
      <c r="FU115" s="161"/>
      <c r="FV115" s="161"/>
      <c r="FW115" s="161"/>
      <c r="FX115" s="161"/>
      <c r="FY115" s="161"/>
      <c r="FZ115" s="161"/>
      <c r="GA115" s="161"/>
      <c r="GB115" s="161"/>
      <c r="GC115" s="161"/>
      <c r="GD115" s="161"/>
      <c r="GE115" s="161"/>
      <c r="GF115" s="161"/>
      <c r="GG115" s="161"/>
      <c r="GH115" s="161"/>
      <c r="GI115" s="161"/>
      <c r="GJ115" s="161"/>
    </row>
    <row r="116" spans="2:192" ht="5.25" customHeight="1">
      <c r="B116" s="647"/>
      <c r="C116" s="648"/>
      <c r="D116" s="662"/>
      <c r="E116" s="662"/>
      <c r="F116" s="662"/>
      <c r="G116" s="662"/>
      <c r="H116" s="662"/>
      <c r="I116" s="662"/>
      <c r="J116" s="662"/>
      <c r="K116" s="662"/>
      <c r="L116" s="662"/>
      <c r="M116" s="662"/>
      <c r="N116" s="662"/>
      <c r="O116" s="662"/>
      <c r="P116" s="662"/>
      <c r="Q116" s="662"/>
      <c r="R116" s="662"/>
      <c r="S116" s="662"/>
      <c r="T116" s="662"/>
      <c r="U116" s="662"/>
      <c r="V116" s="662"/>
      <c r="W116" s="662"/>
      <c r="X116" s="662"/>
      <c r="Y116" s="662"/>
      <c r="Z116" s="662"/>
      <c r="AA116" s="662"/>
      <c r="AB116" s="662"/>
      <c r="AC116" s="662"/>
      <c r="AD116" s="662"/>
      <c r="AE116" s="662"/>
      <c r="AF116" s="662"/>
      <c r="AG116" s="662"/>
      <c r="AH116" s="662"/>
      <c r="AI116" s="662"/>
      <c r="AJ116" s="662"/>
      <c r="AK116" s="662"/>
      <c r="AL116" s="663"/>
      <c r="AM116" s="659"/>
      <c r="AN116" s="660"/>
      <c r="AO116" s="660"/>
      <c r="AP116" s="660"/>
      <c r="AQ116" s="660"/>
      <c r="AR116" s="660"/>
      <c r="AS116" s="660"/>
      <c r="AT116" s="660"/>
      <c r="AU116" s="660"/>
      <c r="AV116" s="660"/>
      <c r="AW116" s="660"/>
      <c r="AX116" s="661"/>
      <c r="AY116" s="147"/>
      <c r="AZ116" s="647"/>
      <c r="BA116" s="732"/>
      <c r="BB116" s="734" t="s">
        <v>18</v>
      </c>
      <c r="BC116" s="734"/>
      <c r="BD116" s="762" t="s">
        <v>32</v>
      </c>
      <c r="BE116" s="367"/>
      <c r="BF116" s="367"/>
      <c r="BG116" s="367"/>
      <c r="BH116" s="367"/>
      <c r="BI116" s="367"/>
      <c r="BJ116" s="367"/>
      <c r="BK116" s="367"/>
      <c r="BL116" s="367"/>
      <c r="BM116" s="367"/>
      <c r="BN116" s="367"/>
      <c r="BO116" s="367"/>
      <c r="BP116" s="367"/>
      <c r="BQ116" s="367"/>
      <c r="BR116" s="367"/>
      <c r="BS116" s="367"/>
      <c r="BT116" s="367"/>
      <c r="BU116" s="763"/>
      <c r="BV116" s="769">
        <f>AM141</f>
        <v>0</v>
      </c>
      <c r="BW116" s="770"/>
      <c r="BX116" s="770"/>
      <c r="BY116" s="770"/>
      <c r="BZ116" s="770"/>
      <c r="CA116" s="770"/>
      <c r="CB116" s="770"/>
      <c r="CC116" s="770"/>
      <c r="CD116" s="770"/>
      <c r="CE116" s="770"/>
      <c r="CF116" s="770"/>
      <c r="CG116" s="770"/>
      <c r="CH116" s="770"/>
      <c r="CI116" s="770"/>
      <c r="CJ116" s="770"/>
      <c r="CK116" s="771"/>
      <c r="CL116" s="161"/>
      <c r="CM116" s="161"/>
      <c r="CN116" s="161"/>
      <c r="ER116" s="161"/>
      <c r="ES116" s="161"/>
      <c r="ET116" s="161"/>
      <c r="EU116" s="161"/>
      <c r="EV116" s="161"/>
      <c r="EW116" s="161"/>
      <c r="EX116" s="161"/>
      <c r="EY116" s="161"/>
      <c r="EZ116" s="161"/>
      <c r="FA116" s="161"/>
      <c r="FB116" s="161"/>
      <c r="FC116" s="161"/>
      <c r="FD116" s="161"/>
      <c r="FE116" s="161"/>
      <c r="FF116" s="161"/>
      <c r="FG116" s="161"/>
      <c r="FH116" s="161"/>
      <c r="FI116" s="161"/>
      <c r="FJ116" s="161"/>
      <c r="FK116" s="161"/>
      <c r="FL116" s="161"/>
      <c r="FM116" s="161"/>
      <c r="FN116" s="161"/>
      <c r="FO116" s="161"/>
      <c r="FP116" s="161"/>
      <c r="FQ116" s="161"/>
      <c r="FR116" s="161"/>
      <c r="FS116" s="161"/>
      <c r="FT116" s="161"/>
      <c r="FU116" s="161"/>
      <c r="FV116" s="161"/>
      <c r="FW116" s="161"/>
      <c r="FX116" s="161"/>
      <c r="FY116" s="161"/>
      <c r="FZ116" s="161"/>
      <c r="GA116" s="161"/>
      <c r="GB116" s="161"/>
      <c r="GC116" s="161"/>
      <c r="GD116" s="161"/>
      <c r="GE116" s="161"/>
      <c r="GF116" s="161"/>
      <c r="GG116" s="161"/>
      <c r="GH116" s="161"/>
      <c r="GI116" s="161"/>
      <c r="GJ116" s="161"/>
    </row>
    <row r="117" spans="2:192" ht="5.25" customHeight="1">
      <c r="B117" s="647"/>
      <c r="C117" s="648"/>
      <c r="D117" s="657"/>
      <c r="E117" s="657"/>
      <c r="F117" s="657"/>
      <c r="G117" s="657"/>
      <c r="H117" s="657"/>
      <c r="I117" s="657"/>
      <c r="J117" s="657"/>
      <c r="K117" s="657"/>
      <c r="L117" s="657"/>
      <c r="M117" s="657"/>
      <c r="N117" s="657"/>
      <c r="O117" s="657"/>
      <c r="P117" s="657"/>
      <c r="Q117" s="657"/>
      <c r="R117" s="657"/>
      <c r="S117" s="657"/>
      <c r="T117" s="657"/>
      <c r="U117" s="657"/>
      <c r="V117" s="657"/>
      <c r="W117" s="657"/>
      <c r="X117" s="657"/>
      <c r="Y117" s="657"/>
      <c r="Z117" s="657"/>
      <c r="AA117" s="657"/>
      <c r="AB117" s="657"/>
      <c r="AC117" s="657"/>
      <c r="AD117" s="657"/>
      <c r="AE117" s="657"/>
      <c r="AF117" s="657"/>
      <c r="AG117" s="657"/>
      <c r="AH117" s="657"/>
      <c r="AI117" s="657"/>
      <c r="AJ117" s="657"/>
      <c r="AK117" s="657"/>
      <c r="AL117" s="658"/>
      <c r="AM117" s="659"/>
      <c r="AN117" s="660"/>
      <c r="AO117" s="660"/>
      <c r="AP117" s="660"/>
      <c r="AQ117" s="660"/>
      <c r="AR117" s="660"/>
      <c r="AS117" s="660"/>
      <c r="AT117" s="660"/>
      <c r="AU117" s="660"/>
      <c r="AV117" s="660"/>
      <c r="AW117" s="660"/>
      <c r="AX117" s="661"/>
      <c r="AY117" s="147"/>
      <c r="AZ117" s="647"/>
      <c r="BA117" s="732"/>
      <c r="BB117" s="734"/>
      <c r="BC117" s="734"/>
      <c r="BD117" s="764"/>
      <c r="BE117" s="369"/>
      <c r="BF117" s="369"/>
      <c r="BG117" s="369"/>
      <c r="BH117" s="369"/>
      <c r="BI117" s="369"/>
      <c r="BJ117" s="369"/>
      <c r="BK117" s="369"/>
      <c r="BL117" s="369"/>
      <c r="BM117" s="369"/>
      <c r="BN117" s="369"/>
      <c r="BO117" s="369"/>
      <c r="BP117" s="369"/>
      <c r="BQ117" s="369"/>
      <c r="BR117" s="369"/>
      <c r="BS117" s="369"/>
      <c r="BT117" s="369"/>
      <c r="BU117" s="765"/>
      <c r="BV117" s="772"/>
      <c r="BW117" s="773"/>
      <c r="BX117" s="773"/>
      <c r="BY117" s="773"/>
      <c r="BZ117" s="773"/>
      <c r="CA117" s="773"/>
      <c r="CB117" s="773"/>
      <c r="CC117" s="773"/>
      <c r="CD117" s="773"/>
      <c r="CE117" s="773"/>
      <c r="CF117" s="773"/>
      <c r="CG117" s="773"/>
      <c r="CH117" s="773"/>
      <c r="CI117" s="773"/>
      <c r="CJ117" s="773"/>
      <c r="CK117" s="774"/>
      <c r="CL117" s="161"/>
      <c r="CM117" s="161"/>
      <c r="CN117" s="161"/>
      <c r="ER117" s="161"/>
      <c r="ES117" s="161"/>
      <c r="ET117" s="161"/>
      <c r="EU117" s="161"/>
      <c r="EV117" s="161"/>
      <c r="EW117" s="161"/>
      <c r="EX117" s="161"/>
      <c r="EY117" s="161"/>
      <c r="EZ117" s="161"/>
      <c r="FA117" s="161"/>
      <c r="FB117" s="161"/>
      <c r="FC117" s="161"/>
      <c r="FD117" s="161"/>
      <c r="FE117" s="161"/>
      <c r="FF117" s="161"/>
      <c r="FG117" s="161"/>
      <c r="FH117" s="161"/>
      <c r="FI117" s="161"/>
      <c r="FJ117" s="161"/>
      <c r="FK117" s="161"/>
      <c r="FL117" s="164"/>
      <c r="FM117" s="164"/>
      <c r="FN117" s="164"/>
      <c r="FO117" s="164"/>
      <c r="FP117" s="164"/>
      <c r="FQ117" s="161"/>
      <c r="FR117" s="161"/>
      <c r="FS117" s="161"/>
      <c r="FT117" s="161"/>
      <c r="FU117" s="161"/>
      <c r="FV117" s="161"/>
      <c r="FW117" s="161"/>
      <c r="FX117" s="161"/>
      <c r="FY117" s="161"/>
      <c r="FZ117" s="161"/>
      <c r="GA117" s="161"/>
      <c r="GB117" s="161"/>
      <c r="GC117" s="161"/>
      <c r="GD117" s="161"/>
      <c r="GE117" s="161"/>
      <c r="GF117" s="161"/>
      <c r="GG117" s="161"/>
      <c r="GH117" s="161"/>
      <c r="GI117" s="161"/>
      <c r="GJ117" s="161"/>
    </row>
    <row r="118" spans="2:192" ht="5.25" customHeight="1">
      <c r="B118" s="647"/>
      <c r="C118" s="648"/>
      <c r="D118" s="657"/>
      <c r="E118" s="657"/>
      <c r="F118" s="657"/>
      <c r="G118" s="657"/>
      <c r="H118" s="657"/>
      <c r="I118" s="657"/>
      <c r="J118" s="657"/>
      <c r="K118" s="657"/>
      <c r="L118" s="657"/>
      <c r="M118" s="657"/>
      <c r="N118" s="657"/>
      <c r="O118" s="657"/>
      <c r="P118" s="657"/>
      <c r="Q118" s="657"/>
      <c r="R118" s="657"/>
      <c r="S118" s="657"/>
      <c r="T118" s="657"/>
      <c r="U118" s="657"/>
      <c r="V118" s="657"/>
      <c r="W118" s="657"/>
      <c r="X118" s="657"/>
      <c r="Y118" s="657"/>
      <c r="Z118" s="657"/>
      <c r="AA118" s="657"/>
      <c r="AB118" s="657"/>
      <c r="AC118" s="657"/>
      <c r="AD118" s="657"/>
      <c r="AE118" s="657"/>
      <c r="AF118" s="657"/>
      <c r="AG118" s="657"/>
      <c r="AH118" s="657"/>
      <c r="AI118" s="657"/>
      <c r="AJ118" s="657"/>
      <c r="AK118" s="657"/>
      <c r="AL118" s="658"/>
      <c r="AM118" s="659"/>
      <c r="AN118" s="660"/>
      <c r="AO118" s="660"/>
      <c r="AP118" s="660"/>
      <c r="AQ118" s="660"/>
      <c r="AR118" s="660"/>
      <c r="AS118" s="660"/>
      <c r="AT118" s="660"/>
      <c r="AU118" s="660"/>
      <c r="AV118" s="660"/>
      <c r="AW118" s="660"/>
      <c r="AX118" s="661"/>
      <c r="AY118" s="147"/>
      <c r="AZ118" s="647"/>
      <c r="BA118" s="732"/>
      <c r="BB118" s="734"/>
      <c r="BC118" s="734"/>
      <c r="BD118" s="764"/>
      <c r="BE118" s="369"/>
      <c r="BF118" s="369"/>
      <c r="BG118" s="369"/>
      <c r="BH118" s="369"/>
      <c r="BI118" s="369"/>
      <c r="BJ118" s="369"/>
      <c r="BK118" s="369"/>
      <c r="BL118" s="369"/>
      <c r="BM118" s="369"/>
      <c r="BN118" s="369"/>
      <c r="BO118" s="369"/>
      <c r="BP118" s="369"/>
      <c r="BQ118" s="369"/>
      <c r="BR118" s="369"/>
      <c r="BS118" s="369"/>
      <c r="BT118" s="369"/>
      <c r="BU118" s="765"/>
      <c r="BV118" s="772"/>
      <c r="BW118" s="773"/>
      <c r="BX118" s="773"/>
      <c r="BY118" s="773"/>
      <c r="BZ118" s="773"/>
      <c r="CA118" s="773"/>
      <c r="CB118" s="773"/>
      <c r="CC118" s="773"/>
      <c r="CD118" s="773"/>
      <c r="CE118" s="773"/>
      <c r="CF118" s="773"/>
      <c r="CG118" s="773"/>
      <c r="CH118" s="773"/>
      <c r="CI118" s="773"/>
      <c r="CJ118" s="773"/>
      <c r="CK118" s="774"/>
      <c r="CL118" s="161"/>
      <c r="CM118" s="161"/>
      <c r="CN118" s="161"/>
      <c r="ER118" s="161"/>
      <c r="ES118" s="161"/>
      <c r="ET118" s="161"/>
      <c r="EU118" s="161"/>
      <c r="EV118" s="161"/>
      <c r="EW118" s="161"/>
      <c r="EX118" s="161"/>
      <c r="EY118" s="161"/>
      <c r="EZ118" s="161"/>
      <c r="FA118" s="161"/>
      <c r="FB118" s="161"/>
      <c r="FC118" s="161"/>
      <c r="FD118" s="161"/>
      <c r="FE118" s="161"/>
      <c r="FF118" s="161"/>
      <c r="FG118" s="161"/>
      <c r="FH118" s="161"/>
      <c r="FI118" s="161"/>
      <c r="FJ118" s="161"/>
      <c r="FK118" s="161"/>
      <c r="FL118" s="161"/>
      <c r="FM118" s="161"/>
      <c r="FN118" s="161"/>
      <c r="FO118" s="161"/>
      <c r="FP118" s="161"/>
      <c r="FQ118" s="161"/>
      <c r="FR118" s="161"/>
      <c r="FS118" s="161"/>
      <c r="FT118" s="161"/>
      <c r="FU118" s="161"/>
      <c r="FV118" s="161"/>
      <c r="FW118" s="161"/>
      <c r="FX118" s="161"/>
      <c r="FY118" s="161"/>
      <c r="FZ118" s="161"/>
      <c r="GA118" s="161"/>
      <c r="GB118" s="161"/>
      <c r="GC118" s="161"/>
      <c r="GD118" s="161"/>
      <c r="GE118" s="161"/>
      <c r="GF118" s="161"/>
      <c r="GG118" s="161"/>
      <c r="GH118" s="161"/>
      <c r="GI118" s="161"/>
      <c r="GJ118" s="161"/>
    </row>
    <row r="119" spans="2:192" ht="5.25" customHeight="1">
      <c r="B119" s="647"/>
      <c r="C119" s="648"/>
      <c r="D119" s="657"/>
      <c r="E119" s="657"/>
      <c r="F119" s="657"/>
      <c r="G119" s="657"/>
      <c r="H119" s="657"/>
      <c r="I119" s="657"/>
      <c r="J119" s="657"/>
      <c r="K119" s="657"/>
      <c r="L119" s="657"/>
      <c r="M119" s="657"/>
      <c r="N119" s="657"/>
      <c r="O119" s="657"/>
      <c r="P119" s="657"/>
      <c r="Q119" s="657"/>
      <c r="R119" s="657"/>
      <c r="S119" s="657"/>
      <c r="T119" s="657"/>
      <c r="U119" s="657"/>
      <c r="V119" s="657"/>
      <c r="W119" s="657"/>
      <c r="X119" s="657"/>
      <c r="Y119" s="657"/>
      <c r="Z119" s="657"/>
      <c r="AA119" s="657"/>
      <c r="AB119" s="657"/>
      <c r="AC119" s="657"/>
      <c r="AD119" s="657"/>
      <c r="AE119" s="657"/>
      <c r="AF119" s="657"/>
      <c r="AG119" s="657"/>
      <c r="AH119" s="657"/>
      <c r="AI119" s="657"/>
      <c r="AJ119" s="657"/>
      <c r="AK119" s="657"/>
      <c r="AL119" s="658"/>
      <c r="AM119" s="659"/>
      <c r="AN119" s="660"/>
      <c r="AO119" s="660"/>
      <c r="AP119" s="660"/>
      <c r="AQ119" s="660"/>
      <c r="AR119" s="660"/>
      <c r="AS119" s="660"/>
      <c r="AT119" s="660"/>
      <c r="AU119" s="660"/>
      <c r="AV119" s="660"/>
      <c r="AW119" s="660"/>
      <c r="AX119" s="661"/>
      <c r="AY119" s="147"/>
      <c r="AZ119" s="647"/>
      <c r="BA119" s="732"/>
      <c r="BB119" s="734"/>
      <c r="BC119" s="734"/>
      <c r="BD119" s="764"/>
      <c r="BE119" s="369"/>
      <c r="BF119" s="369"/>
      <c r="BG119" s="369"/>
      <c r="BH119" s="369"/>
      <c r="BI119" s="369"/>
      <c r="BJ119" s="369"/>
      <c r="BK119" s="369"/>
      <c r="BL119" s="369"/>
      <c r="BM119" s="369"/>
      <c r="BN119" s="369"/>
      <c r="BO119" s="369"/>
      <c r="BP119" s="369"/>
      <c r="BQ119" s="369"/>
      <c r="BR119" s="369"/>
      <c r="BS119" s="369"/>
      <c r="BT119" s="369"/>
      <c r="BU119" s="765"/>
      <c r="BV119" s="772"/>
      <c r="BW119" s="773"/>
      <c r="BX119" s="773"/>
      <c r="BY119" s="773"/>
      <c r="BZ119" s="773"/>
      <c r="CA119" s="773"/>
      <c r="CB119" s="773"/>
      <c r="CC119" s="773"/>
      <c r="CD119" s="773"/>
      <c r="CE119" s="773"/>
      <c r="CF119" s="773"/>
      <c r="CG119" s="773"/>
      <c r="CH119" s="773"/>
      <c r="CI119" s="773"/>
      <c r="CJ119" s="773"/>
      <c r="CK119" s="774"/>
      <c r="CL119" s="161"/>
      <c r="CM119" s="161"/>
      <c r="CN119" s="161"/>
      <c r="ER119" s="161"/>
      <c r="ES119" s="161"/>
      <c r="ET119" s="161"/>
      <c r="EU119" s="161"/>
      <c r="EV119" s="161"/>
      <c r="EW119" s="161"/>
      <c r="EX119" s="161"/>
      <c r="EY119" s="161"/>
      <c r="EZ119" s="161"/>
      <c r="FA119" s="161"/>
      <c r="FB119" s="161"/>
      <c r="FC119" s="161"/>
      <c r="FD119" s="161"/>
      <c r="FE119" s="161"/>
      <c r="FF119" s="161"/>
      <c r="FG119" s="161"/>
      <c r="FH119" s="161"/>
      <c r="FI119" s="161"/>
      <c r="FJ119" s="161"/>
      <c r="FK119" s="161"/>
      <c r="FL119" s="161"/>
      <c r="FM119" s="161"/>
      <c r="FN119" s="161"/>
      <c r="FO119" s="161"/>
      <c r="FP119" s="161"/>
      <c r="FQ119" s="161"/>
      <c r="FR119" s="161"/>
      <c r="FS119" s="161"/>
      <c r="FT119" s="161"/>
      <c r="FU119" s="161"/>
      <c r="FV119" s="161"/>
      <c r="FW119" s="161"/>
      <c r="FX119" s="161"/>
      <c r="FY119" s="161"/>
      <c r="FZ119" s="161"/>
      <c r="GA119" s="161"/>
      <c r="GB119" s="161"/>
      <c r="GC119" s="161"/>
      <c r="GD119" s="161"/>
      <c r="GE119" s="161"/>
      <c r="GF119" s="161"/>
      <c r="GG119" s="161"/>
      <c r="GH119" s="161"/>
      <c r="GI119" s="161"/>
      <c r="GJ119" s="161"/>
    </row>
    <row r="120" spans="2:192" ht="5.25" customHeight="1">
      <c r="B120" s="647"/>
      <c r="C120" s="648"/>
      <c r="D120" s="657"/>
      <c r="E120" s="657"/>
      <c r="F120" s="657"/>
      <c r="G120" s="657"/>
      <c r="H120" s="657"/>
      <c r="I120" s="657"/>
      <c r="J120" s="657"/>
      <c r="K120" s="657"/>
      <c r="L120" s="657"/>
      <c r="M120" s="657"/>
      <c r="N120" s="657"/>
      <c r="O120" s="657"/>
      <c r="P120" s="657"/>
      <c r="Q120" s="657"/>
      <c r="R120" s="657"/>
      <c r="S120" s="657"/>
      <c r="T120" s="657"/>
      <c r="U120" s="657"/>
      <c r="V120" s="657"/>
      <c r="W120" s="657"/>
      <c r="X120" s="657"/>
      <c r="Y120" s="657"/>
      <c r="Z120" s="657"/>
      <c r="AA120" s="657"/>
      <c r="AB120" s="657"/>
      <c r="AC120" s="657"/>
      <c r="AD120" s="657"/>
      <c r="AE120" s="657"/>
      <c r="AF120" s="657"/>
      <c r="AG120" s="657"/>
      <c r="AH120" s="657"/>
      <c r="AI120" s="657"/>
      <c r="AJ120" s="657"/>
      <c r="AK120" s="657"/>
      <c r="AL120" s="658"/>
      <c r="AM120" s="659"/>
      <c r="AN120" s="660"/>
      <c r="AO120" s="660"/>
      <c r="AP120" s="660"/>
      <c r="AQ120" s="660"/>
      <c r="AR120" s="660"/>
      <c r="AS120" s="660"/>
      <c r="AT120" s="660"/>
      <c r="AU120" s="660"/>
      <c r="AV120" s="660"/>
      <c r="AW120" s="660"/>
      <c r="AX120" s="661"/>
      <c r="AY120" s="147"/>
      <c r="AZ120" s="647"/>
      <c r="BA120" s="732"/>
      <c r="BB120" s="734"/>
      <c r="BC120" s="734"/>
      <c r="BD120" s="766"/>
      <c r="BE120" s="767"/>
      <c r="BF120" s="767"/>
      <c r="BG120" s="767"/>
      <c r="BH120" s="767"/>
      <c r="BI120" s="767"/>
      <c r="BJ120" s="767"/>
      <c r="BK120" s="767"/>
      <c r="BL120" s="767"/>
      <c r="BM120" s="767"/>
      <c r="BN120" s="767"/>
      <c r="BO120" s="767"/>
      <c r="BP120" s="767"/>
      <c r="BQ120" s="767"/>
      <c r="BR120" s="767"/>
      <c r="BS120" s="767"/>
      <c r="BT120" s="767"/>
      <c r="BU120" s="768"/>
      <c r="BV120" s="775"/>
      <c r="BW120" s="776"/>
      <c r="BX120" s="776"/>
      <c r="BY120" s="776"/>
      <c r="BZ120" s="776"/>
      <c r="CA120" s="776"/>
      <c r="CB120" s="776"/>
      <c r="CC120" s="776"/>
      <c r="CD120" s="776"/>
      <c r="CE120" s="776"/>
      <c r="CF120" s="776"/>
      <c r="CG120" s="776"/>
      <c r="CH120" s="776"/>
      <c r="CI120" s="776"/>
      <c r="CJ120" s="776"/>
      <c r="CK120" s="777"/>
      <c r="CL120" s="161"/>
      <c r="CM120" s="161"/>
      <c r="CN120" s="161"/>
      <c r="ER120" s="161"/>
      <c r="ES120" s="161"/>
      <c r="ET120" s="161"/>
      <c r="EU120" s="161"/>
      <c r="EV120" s="161"/>
      <c r="EW120" s="161"/>
      <c r="EX120" s="161"/>
      <c r="EY120" s="161"/>
      <c r="EZ120" s="161"/>
      <c r="FA120" s="161"/>
      <c r="FB120" s="161"/>
      <c r="FC120" s="161"/>
      <c r="FD120" s="161"/>
      <c r="FE120" s="161"/>
      <c r="FF120" s="161"/>
      <c r="FG120" s="161"/>
      <c r="FH120" s="161"/>
      <c r="FI120" s="161"/>
      <c r="FJ120" s="161"/>
      <c r="FK120" s="161"/>
      <c r="FL120" s="166"/>
      <c r="FM120" s="166"/>
      <c r="FN120" s="166"/>
      <c r="FO120" s="166"/>
      <c r="FP120" s="166"/>
      <c r="FQ120" s="161"/>
      <c r="FR120" s="161"/>
      <c r="FS120" s="161"/>
      <c r="FT120" s="161"/>
      <c r="FU120" s="161"/>
      <c r="FV120" s="161"/>
      <c r="FW120" s="161"/>
      <c r="FX120" s="161"/>
      <c r="FY120" s="161"/>
      <c r="FZ120" s="161"/>
      <c r="GA120" s="161"/>
      <c r="GB120" s="161"/>
      <c r="GC120" s="161"/>
      <c r="GD120" s="161"/>
      <c r="GE120" s="161"/>
      <c r="GF120" s="161"/>
      <c r="GG120" s="161"/>
      <c r="GH120" s="161"/>
      <c r="GI120" s="161"/>
      <c r="GJ120" s="161"/>
    </row>
    <row r="121" spans="2:192" ht="5.25" customHeight="1">
      <c r="B121" s="647"/>
      <c r="C121" s="648"/>
      <c r="D121" s="662"/>
      <c r="E121" s="662"/>
      <c r="F121" s="662"/>
      <c r="G121" s="662"/>
      <c r="H121" s="662"/>
      <c r="I121" s="662"/>
      <c r="J121" s="662"/>
      <c r="K121" s="662"/>
      <c r="L121" s="662"/>
      <c r="M121" s="662"/>
      <c r="N121" s="662"/>
      <c r="O121" s="662"/>
      <c r="P121" s="662"/>
      <c r="Q121" s="662"/>
      <c r="R121" s="662"/>
      <c r="S121" s="662"/>
      <c r="T121" s="662"/>
      <c r="U121" s="662"/>
      <c r="V121" s="662"/>
      <c r="W121" s="662"/>
      <c r="X121" s="662"/>
      <c r="Y121" s="662"/>
      <c r="Z121" s="662"/>
      <c r="AA121" s="662"/>
      <c r="AB121" s="662"/>
      <c r="AC121" s="662"/>
      <c r="AD121" s="662"/>
      <c r="AE121" s="662"/>
      <c r="AF121" s="662"/>
      <c r="AG121" s="662"/>
      <c r="AH121" s="662"/>
      <c r="AI121" s="662"/>
      <c r="AJ121" s="662"/>
      <c r="AK121" s="662"/>
      <c r="AL121" s="663"/>
      <c r="AM121" s="659"/>
      <c r="AN121" s="660"/>
      <c r="AO121" s="660"/>
      <c r="AP121" s="660"/>
      <c r="AQ121" s="660"/>
      <c r="AR121" s="660"/>
      <c r="AS121" s="660"/>
      <c r="AT121" s="660"/>
      <c r="AU121" s="660"/>
      <c r="AV121" s="660"/>
      <c r="AW121" s="660"/>
      <c r="AX121" s="661"/>
      <c r="AY121" s="147"/>
      <c r="AZ121" s="647"/>
      <c r="BA121" s="732"/>
      <c r="BB121" s="664" t="s">
        <v>29</v>
      </c>
      <c r="BC121" s="664"/>
      <c r="BD121" s="665" t="s">
        <v>28</v>
      </c>
      <c r="BE121" s="666"/>
      <c r="BF121" s="666"/>
      <c r="BG121" s="666"/>
      <c r="BH121" s="666"/>
      <c r="BI121" s="666"/>
      <c r="BJ121" s="666"/>
      <c r="BK121" s="666"/>
      <c r="BL121" s="666"/>
      <c r="BM121" s="666"/>
      <c r="BN121" s="666"/>
      <c r="BO121" s="666"/>
      <c r="BP121" s="666"/>
      <c r="BQ121" s="666"/>
      <c r="BR121" s="666"/>
      <c r="BS121" s="666"/>
      <c r="BT121" s="666"/>
      <c r="BU121" s="667"/>
      <c r="BV121" s="674"/>
      <c r="BW121" s="675"/>
      <c r="BX121" s="675"/>
      <c r="BY121" s="675"/>
      <c r="BZ121" s="675"/>
      <c r="CA121" s="675"/>
      <c r="CB121" s="675"/>
      <c r="CC121" s="675"/>
      <c r="CD121" s="675"/>
      <c r="CE121" s="675"/>
      <c r="CF121" s="675"/>
      <c r="CG121" s="675"/>
      <c r="CH121" s="675"/>
      <c r="CI121" s="675"/>
      <c r="CJ121" s="675"/>
      <c r="CK121" s="676"/>
      <c r="CL121" s="161"/>
      <c r="CM121" s="161"/>
      <c r="CN121" s="161"/>
      <c r="ER121" s="161"/>
      <c r="ES121" s="161"/>
      <c r="ET121" s="161"/>
      <c r="EU121" s="161"/>
      <c r="EV121" s="161"/>
      <c r="EW121" s="161"/>
      <c r="EX121" s="161"/>
      <c r="EY121" s="161"/>
      <c r="EZ121" s="161"/>
      <c r="FA121" s="161"/>
      <c r="FB121" s="161"/>
      <c r="FC121" s="161"/>
      <c r="FD121" s="161"/>
      <c r="FE121" s="161"/>
      <c r="FF121" s="161"/>
      <c r="FG121" s="161"/>
      <c r="FH121" s="161"/>
      <c r="FI121" s="161"/>
      <c r="FJ121" s="161"/>
      <c r="FK121" s="161"/>
      <c r="FL121" s="161"/>
      <c r="FM121" s="161"/>
      <c r="FN121" s="161"/>
      <c r="FO121" s="161"/>
      <c r="FP121" s="161"/>
      <c r="FQ121" s="161"/>
      <c r="FR121" s="161"/>
      <c r="FS121" s="161"/>
      <c r="FT121" s="161"/>
      <c r="FU121" s="161"/>
      <c r="FV121" s="161"/>
      <c r="FW121" s="161"/>
      <c r="FX121" s="161"/>
      <c r="FY121" s="161"/>
      <c r="FZ121" s="161"/>
      <c r="GA121" s="161"/>
      <c r="GB121" s="161"/>
      <c r="GC121" s="161"/>
      <c r="GD121" s="161"/>
      <c r="GE121" s="161"/>
      <c r="GF121" s="161"/>
      <c r="GG121" s="161"/>
      <c r="GH121" s="161"/>
      <c r="GI121" s="161"/>
      <c r="GJ121" s="161"/>
    </row>
    <row r="122" spans="2:192" ht="5.25" customHeight="1">
      <c r="B122" s="647"/>
      <c r="C122" s="648"/>
      <c r="D122" s="657"/>
      <c r="E122" s="657"/>
      <c r="F122" s="657"/>
      <c r="G122" s="657"/>
      <c r="H122" s="657"/>
      <c r="I122" s="657"/>
      <c r="J122" s="657"/>
      <c r="K122" s="657"/>
      <c r="L122" s="657"/>
      <c r="M122" s="657"/>
      <c r="N122" s="657"/>
      <c r="O122" s="657"/>
      <c r="P122" s="657"/>
      <c r="Q122" s="657"/>
      <c r="R122" s="657"/>
      <c r="S122" s="657"/>
      <c r="T122" s="657"/>
      <c r="U122" s="657"/>
      <c r="V122" s="657"/>
      <c r="W122" s="657"/>
      <c r="X122" s="657"/>
      <c r="Y122" s="657"/>
      <c r="Z122" s="657"/>
      <c r="AA122" s="657"/>
      <c r="AB122" s="657"/>
      <c r="AC122" s="657"/>
      <c r="AD122" s="657"/>
      <c r="AE122" s="657"/>
      <c r="AF122" s="657"/>
      <c r="AG122" s="657"/>
      <c r="AH122" s="657"/>
      <c r="AI122" s="657"/>
      <c r="AJ122" s="657"/>
      <c r="AK122" s="657"/>
      <c r="AL122" s="658"/>
      <c r="AM122" s="659"/>
      <c r="AN122" s="660"/>
      <c r="AO122" s="660"/>
      <c r="AP122" s="660"/>
      <c r="AQ122" s="660"/>
      <c r="AR122" s="660"/>
      <c r="AS122" s="660"/>
      <c r="AT122" s="660"/>
      <c r="AU122" s="660"/>
      <c r="AV122" s="660"/>
      <c r="AW122" s="660"/>
      <c r="AX122" s="661"/>
      <c r="AY122" s="147"/>
      <c r="AZ122" s="647"/>
      <c r="BA122" s="732"/>
      <c r="BB122" s="664"/>
      <c r="BC122" s="664"/>
      <c r="BD122" s="668"/>
      <c r="BE122" s="669"/>
      <c r="BF122" s="669"/>
      <c r="BG122" s="669"/>
      <c r="BH122" s="669"/>
      <c r="BI122" s="669"/>
      <c r="BJ122" s="669"/>
      <c r="BK122" s="669"/>
      <c r="BL122" s="669"/>
      <c r="BM122" s="669"/>
      <c r="BN122" s="669"/>
      <c r="BO122" s="669"/>
      <c r="BP122" s="669"/>
      <c r="BQ122" s="669"/>
      <c r="BR122" s="669"/>
      <c r="BS122" s="669"/>
      <c r="BT122" s="669"/>
      <c r="BU122" s="670"/>
      <c r="BV122" s="677"/>
      <c r="BW122" s="678"/>
      <c r="BX122" s="678"/>
      <c r="BY122" s="678"/>
      <c r="BZ122" s="678"/>
      <c r="CA122" s="678"/>
      <c r="CB122" s="678"/>
      <c r="CC122" s="678"/>
      <c r="CD122" s="678"/>
      <c r="CE122" s="678"/>
      <c r="CF122" s="678"/>
      <c r="CG122" s="678"/>
      <c r="CH122" s="678"/>
      <c r="CI122" s="678"/>
      <c r="CJ122" s="678"/>
      <c r="CK122" s="679"/>
      <c r="CL122" s="161"/>
      <c r="CM122" s="161"/>
      <c r="CN122" s="161"/>
      <c r="CO122" s="161"/>
      <c r="CP122" s="161"/>
      <c r="CQ122" s="161"/>
      <c r="CR122" s="161"/>
      <c r="CS122" s="161"/>
      <c r="CT122" s="161"/>
      <c r="CU122" s="161"/>
      <c r="ER122" s="161"/>
      <c r="ES122" s="143"/>
      <c r="ET122" s="143"/>
      <c r="EU122" s="143"/>
      <c r="EV122" s="143"/>
      <c r="EW122" s="143"/>
      <c r="EX122" s="143"/>
      <c r="EY122" s="143"/>
      <c r="EZ122" s="143"/>
      <c r="FA122" s="143"/>
      <c r="FB122" s="143"/>
      <c r="FC122" s="143"/>
      <c r="FD122" s="143"/>
      <c r="FE122" s="143"/>
      <c r="FF122" s="143"/>
      <c r="FG122" s="143"/>
      <c r="FH122" s="143"/>
      <c r="FI122" s="143"/>
      <c r="FJ122" s="143"/>
      <c r="FK122" s="143"/>
      <c r="FL122" s="143"/>
      <c r="FM122" s="143"/>
      <c r="FN122" s="161"/>
      <c r="FO122" s="161"/>
      <c r="FP122" s="161"/>
      <c r="FQ122" s="161"/>
      <c r="FR122" s="161"/>
      <c r="FS122" s="161"/>
      <c r="FT122" s="161"/>
      <c r="FU122" s="161"/>
      <c r="FV122" s="161"/>
      <c r="FW122" s="161"/>
      <c r="FX122" s="161"/>
      <c r="FY122" s="161"/>
      <c r="FZ122" s="161"/>
      <c r="GA122" s="161"/>
      <c r="GB122" s="161"/>
      <c r="GC122" s="161"/>
      <c r="GD122" s="161"/>
      <c r="GE122" s="161"/>
      <c r="GF122" s="161"/>
      <c r="GG122" s="161"/>
      <c r="GH122" s="161"/>
      <c r="GI122" s="161"/>
      <c r="GJ122" s="161"/>
    </row>
    <row r="123" spans="2:192" ht="5.25" customHeight="1">
      <c r="B123" s="647"/>
      <c r="C123" s="648"/>
      <c r="D123" s="657"/>
      <c r="E123" s="657"/>
      <c r="F123" s="657"/>
      <c r="G123" s="657"/>
      <c r="H123" s="657"/>
      <c r="I123" s="657"/>
      <c r="J123" s="657"/>
      <c r="K123" s="657"/>
      <c r="L123" s="657"/>
      <c r="M123" s="657"/>
      <c r="N123" s="657"/>
      <c r="O123" s="657"/>
      <c r="P123" s="657"/>
      <c r="Q123" s="657"/>
      <c r="R123" s="657"/>
      <c r="S123" s="657"/>
      <c r="T123" s="657"/>
      <c r="U123" s="657"/>
      <c r="V123" s="657"/>
      <c r="W123" s="657"/>
      <c r="X123" s="657"/>
      <c r="Y123" s="657"/>
      <c r="Z123" s="657"/>
      <c r="AA123" s="657"/>
      <c r="AB123" s="657"/>
      <c r="AC123" s="657"/>
      <c r="AD123" s="657"/>
      <c r="AE123" s="657"/>
      <c r="AF123" s="657"/>
      <c r="AG123" s="657"/>
      <c r="AH123" s="657"/>
      <c r="AI123" s="657"/>
      <c r="AJ123" s="657"/>
      <c r="AK123" s="657"/>
      <c r="AL123" s="658"/>
      <c r="AM123" s="659"/>
      <c r="AN123" s="660"/>
      <c r="AO123" s="660"/>
      <c r="AP123" s="660"/>
      <c r="AQ123" s="660"/>
      <c r="AR123" s="660"/>
      <c r="AS123" s="660"/>
      <c r="AT123" s="660"/>
      <c r="AU123" s="660"/>
      <c r="AV123" s="660"/>
      <c r="AW123" s="660"/>
      <c r="AX123" s="661"/>
      <c r="AY123" s="147"/>
      <c r="AZ123" s="647"/>
      <c r="BA123" s="732"/>
      <c r="BB123" s="664"/>
      <c r="BC123" s="664"/>
      <c r="BD123" s="668"/>
      <c r="BE123" s="669"/>
      <c r="BF123" s="669"/>
      <c r="BG123" s="669"/>
      <c r="BH123" s="669"/>
      <c r="BI123" s="669"/>
      <c r="BJ123" s="669"/>
      <c r="BK123" s="669"/>
      <c r="BL123" s="669"/>
      <c r="BM123" s="669"/>
      <c r="BN123" s="669"/>
      <c r="BO123" s="669"/>
      <c r="BP123" s="669"/>
      <c r="BQ123" s="669"/>
      <c r="BR123" s="669"/>
      <c r="BS123" s="669"/>
      <c r="BT123" s="669"/>
      <c r="BU123" s="670"/>
      <c r="BV123" s="677"/>
      <c r="BW123" s="678"/>
      <c r="BX123" s="678"/>
      <c r="BY123" s="678"/>
      <c r="BZ123" s="678"/>
      <c r="CA123" s="678"/>
      <c r="CB123" s="678"/>
      <c r="CC123" s="678"/>
      <c r="CD123" s="678"/>
      <c r="CE123" s="678"/>
      <c r="CF123" s="678"/>
      <c r="CG123" s="678"/>
      <c r="CH123" s="678"/>
      <c r="CI123" s="678"/>
      <c r="CJ123" s="678"/>
      <c r="CK123" s="679"/>
      <c r="CL123" s="161"/>
      <c r="CM123" s="161"/>
      <c r="CN123" s="161"/>
      <c r="CO123" s="161"/>
      <c r="CP123" s="161"/>
      <c r="CQ123" s="161"/>
      <c r="CR123" s="161"/>
      <c r="CS123" s="161"/>
      <c r="CT123" s="161"/>
      <c r="CU123" s="161"/>
      <c r="ER123" s="161"/>
      <c r="ES123" s="143"/>
      <c r="ET123" s="143"/>
      <c r="EU123" s="143"/>
      <c r="EV123" s="143"/>
      <c r="EW123" s="143"/>
      <c r="EX123" s="143"/>
      <c r="EY123" s="143"/>
      <c r="EZ123" s="143"/>
      <c r="FA123" s="143"/>
      <c r="FB123" s="143"/>
      <c r="FC123" s="143"/>
      <c r="FD123" s="143"/>
      <c r="FE123" s="143"/>
      <c r="FF123" s="143"/>
      <c r="FG123" s="143"/>
      <c r="FH123" s="143"/>
      <c r="FI123" s="143"/>
      <c r="FJ123" s="143"/>
      <c r="FK123" s="143"/>
      <c r="FL123" s="143"/>
      <c r="FM123" s="143"/>
      <c r="FN123" s="161"/>
      <c r="FO123" s="161"/>
      <c r="FP123" s="161"/>
      <c r="FQ123" s="161"/>
      <c r="FR123" s="161"/>
      <c r="FS123" s="161"/>
      <c r="FT123" s="161"/>
      <c r="FU123" s="161"/>
      <c r="FV123" s="161"/>
      <c r="FW123" s="161"/>
      <c r="FX123" s="161"/>
      <c r="FY123" s="161"/>
      <c r="FZ123" s="161"/>
      <c r="GA123" s="161"/>
      <c r="GB123" s="161"/>
      <c r="GC123" s="161"/>
      <c r="GD123" s="161"/>
      <c r="GE123" s="161"/>
      <c r="GF123" s="161"/>
      <c r="GG123" s="161"/>
      <c r="GH123" s="161"/>
      <c r="GI123" s="161"/>
      <c r="GJ123" s="161"/>
    </row>
    <row r="124" spans="2:192" ht="5.25" customHeight="1">
      <c r="B124" s="647"/>
      <c r="C124" s="648"/>
      <c r="D124" s="657"/>
      <c r="E124" s="657"/>
      <c r="F124" s="657"/>
      <c r="G124" s="657"/>
      <c r="H124" s="657"/>
      <c r="I124" s="657"/>
      <c r="J124" s="657"/>
      <c r="K124" s="657"/>
      <c r="L124" s="657"/>
      <c r="M124" s="657"/>
      <c r="N124" s="657"/>
      <c r="O124" s="657"/>
      <c r="P124" s="657"/>
      <c r="Q124" s="657"/>
      <c r="R124" s="657"/>
      <c r="S124" s="657"/>
      <c r="T124" s="657"/>
      <c r="U124" s="657"/>
      <c r="V124" s="657"/>
      <c r="W124" s="657"/>
      <c r="X124" s="657"/>
      <c r="Y124" s="657"/>
      <c r="Z124" s="657"/>
      <c r="AA124" s="657"/>
      <c r="AB124" s="657"/>
      <c r="AC124" s="657"/>
      <c r="AD124" s="657"/>
      <c r="AE124" s="657"/>
      <c r="AF124" s="657"/>
      <c r="AG124" s="657"/>
      <c r="AH124" s="657"/>
      <c r="AI124" s="657"/>
      <c r="AJ124" s="657"/>
      <c r="AK124" s="657"/>
      <c r="AL124" s="658"/>
      <c r="AM124" s="659"/>
      <c r="AN124" s="660"/>
      <c r="AO124" s="660"/>
      <c r="AP124" s="660"/>
      <c r="AQ124" s="660"/>
      <c r="AR124" s="660"/>
      <c r="AS124" s="660"/>
      <c r="AT124" s="660"/>
      <c r="AU124" s="660"/>
      <c r="AV124" s="660"/>
      <c r="AW124" s="660"/>
      <c r="AX124" s="661"/>
      <c r="AY124" s="147"/>
      <c r="AZ124" s="647"/>
      <c r="BA124" s="732"/>
      <c r="BB124" s="664"/>
      <c r="BC124" s="664"/>
      <c r="BD124" s="668"/>
      <c r="BE124" s="669"/>
      <c r="BF124" s="669"/>
      <c r="BG124" s="669"/>
      <c r="BH124" s="669"/>
      <c r="BI124" s="669"/>
      <c r="BJ124" s="669"/>
      <c r="BK124" s="669"/>
      <c r="BL124" s="669"/>
      <c r="BM124" s="669"/>
      <c r="BN124" s="669"/>
      <c r="BO124" s="669"/>
      <c r="BP124" s="669"/>
      <c r="BQ124" s="669"/>
      <c r="BR124" s="669"/>
      <c r="BS124" s="669"/>
      <c r="BT124" s="669"/>
      <c r="BU124" s="670"/>
      <c r="BV124" s="677"/>
      <c r="BW124" s="678"/>
      <c r="BX124" s="678"/>
      <c r="BY124" s="678"/>
      <c r="BZ124" s="678"/>
      <c r="CA124" s="678"/>
      <c r="CB124" s="678"/>
      <c r="CC124" s="678"/>
      <c r="CD124" s="678"/>
      <c r="CE124" s="678"/>
      <c r="CF124" s="678"/>
      <c r="CG124" s="678"/>
      <c r="CH124" s="678"/>
      <c r="CI124" s="678"/>
      <c r="CJ124" s="678"/>
      <c r="CK124" s="679"/>
      <c r="CL124" s="161"/>
      <c r="CM124" s="161"/>
      <c r="CN124" s="161"/>
      <c r="CO124" s="161"/>
      <c r="CP124" s="161"/>
      <c r="CQ124" s="161"/>
      <c r="CR124" s="161"/>
      <c r="CS124" s="161"/>
      <c r="CT124" s="161"/>
      <c r="CU124" s="161"/>
      <c r="ER124" s="161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43"/>
      <c r="FN124" s="161"/>
      <c r="FO124" s="161"/>
      <c r="FP124" s="161"/>
      <c r="FQ124" s="161"/>
      <c r="FR124" s="161"/>
      <c r="FS124" s="161"/>
      <c r="FT124" s="161"/>
      <c r="FU124" s="161"/>
      <c r="FV124" s="161"/>
      <c r="FW124" s="161"/>
      <c r="FX124" s="161"/>
      <c r="FY124" s="161"/>
      <c r="FZ124" s="161"/>
      <c r="GA124" s="161"/>
      <c r="GB124" s="161"/>
      <c r="GC124" s="161"/>
      <c r="GD124" s="161"/>
      <c r="GE124" s="161"/>
      <c r="GF124" s="161"/>
      <c r="GG124" s="161"/>
      <c r="GH124" s="161"/>
      <c r="GI124" s="161"/>
      <c r="GJ124" s="161"/>
    </row>
    <row r="125" spans="2:192" ht="5.25" customHeight="1">
      <c r="B125" s="647"/>
      <c r="C125" s="648"/>
      <c r="D125" s="657"/>
      <c r="E125" s="657"/>
      <c r="F125" s="657"/>
      <c r="G125" s="657"/>
      <c r="H125" s="657"/>
      <c r="I125" s="657"/>
      <c r="J125" s="657"/>
      <c r="K125" s="657"/>
      <c r="L125" s="657"/>
      <c r="M125" s="657"/>
      <c r="N125" s="657"/>
      <c r="O125" s="657"/>
      <c r="P125" s="657"/>
      <c r="Q125" s="657"/>
      <c r="R125" s="657"/>
      <c r="S125" s="657"/>
      <c r="T125" s="657"/>
      <c r="U125" s="657"/>
      <c r="V125" s="657"/>
      <c r="W125" s="657"/>
      <c r="X125" s="657"/>
      <c r="Y125" s="657"/>
      <c r="Z125" s="657"/>
      <c r="AA125" s="657"/>
      <c r="AB125" s="657"/>
      <c r="AC125" s="657"/>
      <c r="AD125" s="657"/>
      <c r="AE125" s="657"/>
      <c r="AF125" s="657"/>
      <c r="AG125" s="657"/>
      <c r="AH125" s="657"/>
      <c r="AI125" s="657"/>
      <c r="AJ125" s="657"/>
      <c r="AK125" s="657"/>
      <c r="AL125" s="658"/>
      <c r="AM125" s="659"/>
      <c r="AN125" s="660"/>
      <c r="AO125" s="660"/>
      <c r="AP125" s="660"/>
      <c r="AQ125" s="660"/>
      <c r="AR125" s="660"/>
      <c r="AS125" s="660"/>
      <c r="AT125" s="660"/>
      <c r="AU125" s="660"/>
      <c r="AV125" s="660"/>
      <c r="AW125" s="660"/>
      <c r="AX125" s="661"/>
      <c r="AY125" s="144"/>
      <c r="AZ125" s="647"/>
      <c r="BA125" s="732"/>
      <c r="BB125" s="664"/>
      <c r="BC125" s="664"/>
      <c r="BD125" s="671"/>
      <c r="BE125" s="672"/>
      <c r="BF125" s="672"/>
      <c r="BG125" s="672"/>
      <c r="BH125" s="672"/>
      <c r="BI125" s="672"/>
      <c r="BJ125" s="672"/>
      <c r="BK125" s="672"/>
      <c r="BL125" s="672"/>
      <c r="BM125" s="672"/>
      <c r="BN125" s="672"/>
      <c r="BO125" s="672"/>
      <c r="BP125" s="672"/>
      <c r="BQ125" s="672"/>
      <c r="BR125" s="672"/>
      <c r="BS125" s="672"/>
      <c r="BT125" s="672"/>
      <c r="BU125" s="673"/>
      <c r="BV125" s="680"/>
      <c r="BW125" s="681"/>
      <c r="BX125" s="681"/>
      <c r="BY125" s="681"/>
      <c r="BZ125" s="681"/>
      <c r="CA125" s="681"/>
      <c r="CB125" s="681"/>
      <c r="CC125" s="681"/>
      <c r="CD125" s="681"/>
      <c r="CE125" s="681"/>
      <c r="CF125" s="681"/>
      <c r="CG125" s="681"/>
      <c r="CH125" s="681"/>
      <c r="CI125" s="681"/>
      <c r="CJ125" s="681"/>
      <c r="CK125" s="682"/>
      <c r="CL125" s="161"/>
      <c r="CM125" s="161"/>
      <c r="CN125" s="161"/>
      <c r="CO125" s="161"/>
      <c r="CP125" s="161"/>
      <c r="CQ125" s="161"/>
      <c r="CR125" s="161"/>
      <c r="CS125" s="161"/>
      <c r="CT125" s="161"/>
      <c r="CU125" s="161"/>
      <c r="ES125" s="144"/>
      <c r="ET125" s="144"/>
      <c r="EU125" s="144"/>
      <c r="EV125" s="144"/>
      <c r="EW125" s="144"/>
      <c r="EX125" s="144"/>
      <c r="EY125" s="144"/>
      <c r="EZ125" s="144"/>
      <c r="FA125" s="144"/>
      <c r="FB125" s="144"/>
      <c r="FC125" s="144"/>
      <c r="FD125" s="144"/>
      <c r="FE125" s="144"/>
      <c r="FF125" s="144"/>
      <c r="FG125" s="144"/>
      <c r="FH125" s="144"/>
      <c r="FI125" s="144"/>
      <c r="FJ125" s="144"/>
      <c r="FK125" s="144"/>
      <c r="FL125" s="144"/>
      <c r="FM125" s="144"/>
    </row>
    <row r="126" spans="2:192" ht="5.25" customHeight="1">
      <c r="B126" s="647"/>
      <c r="C126" s="648"/>
      <c r="D126" s="662"/>
      <c r="E126" s="662"/>
      <c r="F126" s="662"/>
      <c r="G126" s="662"/>
      <c r="H126" s="662"/>
      <c r="I126" s="662"/>
      <c r="J126" s="662"/>
      <c r="K126" s="662"/>
      <c r="L126" s="662"/>
      <c r="M126" s="662"/>
      <c r="N126" s="662"/>
      <c r="O126" s="662"/>
      <c r="P126" s="662"/>
      <c r="Q126" s="662"/>
      <c r="R126" s="662"/>
      <c r="S126" s="662"/>
      <c r="T126" s="662"/>
      <c r="U126" s="662"/>
      <c r="V126" s="662"/>
      <c r="W126" s="662"/>
      <c r="X126" s="662"/>
      <c r="Y126" s="662"/>
      <c r="Z126" s="662"/>
      <c r="AA126" s="662"/>
      <c r="AB126" s="662"/>
      <c r="AC126" s="662"/>
      <c r="AD126" s="662"/>
      <c r="AE126" s="662"/>
      <c r="AF126" s="662"/>
      <c r="AG126" s="662"/>
      <c r="AH126" s="662"/>
      <c r="AI126" s="662"/>
      <c r="AJ126" s="662"/>
      <c r="AK126" s="662"/>
      <c r="AL126" s="663"/>
      <c r="AM126" s="659"/>
      <c r="AN126" s="660"/>
      <c r="AO126" s="660"/>
      <c r="AP126" s="660"/>
      <c r="AQ126" s="660"/>
      <c r="AR126" s="660"/>
      <c r="AS126" s="660"/>
      <c r="AT126" s="660"/>
      <c r="AU126" s="660"/>
      <c r="AV126" s="660"/>
      <c r="AW126" s="660"/>
      <c r="AX126" s="661"/>
      <c r="AY126" s="147"/>
      <c r="AZ126" s="647"/>
      <c r="BA126" s="732"/>
      <c r="BB126" s="756" t="s">
        <v>30</v>
      </c>
      <c r="BC126" s="757"/>
      <c r="BD126" s="759"/>
      <c r="BE126" s="760"/>
      <c r="BF126" s="760"/>
      <c r="BG126" s="760"/>
      <c r="BH126" s="760"/>
      <c r="BI126" s="760"/>
      <c r="BJ126" s="760"/>
      <c r="BK126" s="760"/>
      <c r="BL126" s="760"/>
      <c r="BM126" s="760"/>
      <c r="BN126" s="760"/>
      <c r="BO126" s="760"/>
      <c r="BP126" s="760"/>
      <c r="BQ126" s="760"/>
      <c r="BR126" s="760"/>
      <c r="BS126" s="760"/>
      <c r="BT126" s="760"/>
      <c r="BU126" s="761"/>
      <c r="BV126" s="803"/>
      <c r="BW126" s="804"/>
      <c r="BX126" s="804"/>
      <c r="BY126" s="804"/>
      <c r="BZ126" s="804"/>
      <c r="CA126" s="804"/>
      <c r="CB126" s="804"/>
      <c r="CC126" s="804"/>
      <c r="CD126" s="804"/>
      <c r="CE126" s="804"/>
      <c r="CF126" s="804"/>
      <c r="CG126" s="804"/>
      <c r="CH126" s="804"/>
      <c r="CI126" s="804"/>
      <c r="CJ126" s="804"/>
      <c r="CK126" s="805"/>
      <c r="CL126" s="155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45"/>
      <c r="CW126" s="145"/>
      <c r="CX126" s="147"/>
      <c r="CY126" s="147"/>
      <c r="CZ126" s="147"/>
      <c r="DA126" s="147"/>
      <c r="DB126" s="147"/>
      <c r="DC126" s="147"/>
      <c r="DD126" s="147"/>
      <c r="DE126" s="147"/>
      <c r="DF126" s="147"/>
      <c r="DG126" s="147"/>
      <c r="DH126" s="147"/>
      <c r="DI126" s="147"/>
      <c r="DJ126" s="147"/>
      <c r="DK126" s="147"/>
      <c r="DL126" s="147"/>
      <c r="DM126" s="147"/>
      <c r="DN126" s="147"/>
      <c r="DO126" s="147"/>
      <c r="DP126" s="147"/>
      <c r="DQ126" s="147"/>
      <c r="DR126" s="147"/>
      <c r="DS126" s="147"/>
      <c r="DT126" s="147"/>
      <c r="DU126" s="147"/>
      <c r="DV126" s="147"/>
      <c r="DW126" s="147"/>
      <c r="DX126" s="147"/>
      <c r="DY126" s="147"/>
      <c r="DZ126" s="147"/>
      <c r="EA126" s="147"/>
      <c r="EB126" s="147"/>
      <c r="EC126" s="147"/>
      <c r="ED126" s="147"/>
      <c r="EE126" s="147"/>
      <c r="EF126" s="147"/>
      <c r="EG126" s="147"/>
      <c r="EH126" s="147"/>
      <c r="EI126" s="147"/>
      <c r="EJ126" s="147"/>
      <c r="EK126" s="147"/>
      <c r="EL126" s="147"/>
      <c r="EM126" s="147"/>
      <c r="EN126" s="147"/>
      <c r="EO126" s="147"/>
      <c r="EP126" s="147"/>
      <c r="EQ126" s="147"/>
      <c r="ER126" s="147"/>
      <c r="ES126" s="147"/>
      <c r="ET126" s="167"/>
      <c r="EU126" s="167"/>
      <c r="EV126" s="167"/>
      <c r="EW126" s="167"/>
      <c r="EX126" s="147"/>
      <c r="EY126" s="147"/>
      <c r="EZ126" s="147"/>
      <c r="FA126" s="147"/>
      <c r="FB126" s="147"/>
      <c r="FC126" s="147"/>
      <c r="FD126" s="147"/>
      <c r="FE126" s="147"/>
      <c r="FF126" s="147"/>
      <c r="FG126" s="147"/>
      <c r="FH126" s="147"/>
      <c r="FI126" s="147"/>
      <c r="FJ126" s="144"/>
      <c r="FK126" s="144"/>
      <c r="FL126" s="144"/>
      <c r="FM126" s="144"/>
    </row>
    <row r="127" spans="2:192" ht="5.25" customHeight="1">
      <c r="B127" s="647"/>
      <c r="C127" s="648"/>
      <c r="D127" s="657"/>
      <c r="E127" s="657"/>
      <c r="F127" s="657"/>
      <c r="G127" s="657"/>
      <c r="H127" s="657"/>
      <c r="I127" s="657"/>
      <c r="J127" s="657"/>
      <c r="K127" s="657"/>
      <c r="L127" s="657"/>
      <c r="M127" s="657"/>
      <c r="N127" s="657"/>
      <c r="O127" s="657"/>
      <c r="P127" s="657"/>
      <c r="Q127" s="657"/>
      <c r="R127" s="657"/>
      <c r="S127" s="657"/>
      <c r="T127" s="657"/>
      <c r="U127" s="657"/>
      <c r="V127" s="657"/>
      <c r="W127" s="657"/>
      <c r="X127" s="657"/>
      <c r="Y127" s="657"/>
      <c r="Z127" s="657"/>
      <c r="AA127" s="657"/>
      <c r="AB127" s="657"/>
      <c r="AC127" s="657"/>
      <c r="AD127" s="657"/>
      <c r="AE127" s="657"/>
      <c r="AF127" s="657"/>
      <c r="AG127" s="657"/>
      <c r="AH127" s="657"/>
      <c r="AI127" s="657"/>
      <c r="AJ127" s="657"/>
      <c r="AK127" s="657"/>
      <c r="AL127" s="658"/>
      <c r="AM127" s="659"/>
      <c r="AN127" s="660"/>
      <c r="AO127" s="660"/>
      <c r="AP127" s="660"/>
      <c r="AQ127" s="660"/>
      <c r="AR127" s="660"/>
      <c r="AS127" s="660"/>
      <c r="AT127" s="660"/>
      <c r="AU127" s="660"/>
      <c r="AV127" s="660"/>
      <c r="AW127" s="660"/>
      <c r="AX127" s="661"/>
      <c r="AY127" s="147"/>
      <c r="AZ127" s="647"/>
      <c r="BA127" s="732"/>
      <c r="BB127" s="716"/>
      <c r="BC127" s="758"/>
      <c r="BD127" s="725"/>
      <c r="BE127" s="726"/>
      <c r="BF127" s="726"/>
      <c r="BG127" s="726"/>
      <c r="BH127" s="726"/>
      <c r="BI127" s="726"/>
      <c r="BJ127" s="726"/>
      <c r="BK127" s="726"/>
      <c r="BL127" s="726"/>
      <c r="BM127" s="726"/>
      <c r="BN127" s="726"/>
      <c r="BO127" s="726"/>
      <c r="BP127" s="726"/>
      <c r="BQ127" s="726"/>
      <c r="BR127" s="726"/>
      <c r="BS127" s="726"/>
      <c r="BT127" s="726"/>
      <c r="BU127" s="727"/>
      <c r="BV127" s="794"/>
      <c r="BW127" s="795"/>
      <c r="BX127" s="795"/>
      <c r="BY127" s="795"/>
      <c r="BZ127" s="795"/>
      <c r="CA127" s="795"/>
      <c r="CB127" s="795"/>
      <c r="CC127" s="795"/>
      <c r="CD127" s="795"/>
      <c r="CE127" s="795"/>
      <c r="CF127" s="795"/>
      <c r="CG127" s="795"/>
      <c r="CH127" s="795"/>
      <c r="CI127" s="795"/>
      <c r="CJ127" s="795"/>
      <c r="CK127" s="796"/>
      <c r="CL127" s="155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45"/>
      <c r="CW127" s="145"/>
      <c r="CX127" s="147"/>
      <c r="CY127" s="147"/>
      <c r="CZ127" s="147"/>
      <c r="DA127" s="147"/>
      <c r="DB127" s="147"/>
      <c r="DC127" s="147"/>
      <c r="DD127" s="147"/>
      <c r="DE127" s="147"/>
      <c r="DF127" s="147"/>
      <c r="DG127" s="147"/>
      <c r="DH127" s="147"/>
      <c r="DI127" s="147"/>
      <c r="DJ127" s="147"/>
      <c r="DK127" s="147"/>
      <c r="DL127" s="147"/>
      <c r="DM127" s="147"/>
      <c r="DN127" s="147"/>
      <c r="DO127" s="147"/>
      <c r="DP127" s="147"/>
      <c r="DQ127" s="147"/>
      <c r="DR127" s="147"/>
      <c r="DS127" s="147"/>
      <c r="DT127" s="147"/>
      <c r="DU127" s="147"/>
      <c r="DV127" s="147"/>
      <c r="DW127" s="147"/>
      <c r="DX127" s="147"/>
      <c r="DY127" s="147"/>
      <c r="DZ127" s="147"/>
      <c r="EA127" s="147"/>
      <c r="EB127" s="147"/>
      <c r="EC127" s="147"/>
      <c r="ED127" s="147"/>
      <c r="EE127" s="147"/>
      <c r="EF127" s="147"/>
      <c r="EG127" s="147"/>
      <c r="EH127" s="147"/>
      <c r="EI127" s="147"/>
      <c r="EJ127" s="147"/>
      <c r="EK127" s="147"/>
      <c r="EL127" s="147"/>
      <c r="EM127" s="147"/>
      <c r="EN127" s="147"/>
      <c r="EO127" s="147"/>
      <c r="EP127" s="147"/>
      <c r="EQ127" s="147"/>
      <c r="ER127" s="147"/>
      <c r="ES127" s="147"/>
      <c r="ET127" s="167"/>
      <c r="EU127" s="167"/>
      <c r="EV127" s="167"/>
      <c r="EW127" s="167"/>
      <c r="EX127" s="147"/>
      <c r="EY127" s="147"/>
      <c r="EZ127" s="147"/>
      <c r="FA127" s="147"/>
      <c r="FB127" s="147"/>
      <c r="FC127" s="147"/>
      <c r="FD127" s="147"/>
      <c r="FE127" s="147"/>
      <c r="FF127" s="147"/>
      <c r="FG127" s="147"/>
      <c r="FH127" s="147"/>
      <c r="FI127" s="147"/>
      <c r="FJ127" s="144"/>
      <c r="FK127" s="144"/>
      <c r="FL127" s="144"/>
      <c r="FM127" s="144"/>
    </row>
    <row r="128" spans="2:192" ht="5.25" customHeight="1">
      <c r="B128" s="647"/>
      <c r="C128" s="648"/>
      <c r="D128" s="657"/>
      <c r="E128" s="657"/>
      <c r="F128" s="657"/>
      <c r="G128" s="657"/>
      <c r="H128" s="657"/>
      <c r="I128" s="657"/>
      <c r="J128" s="657"/>
      <c r="K128" s="657"/>
      <c r="L128" s="657"/>
      <c r="M128" s="657"/>
      <c r="N128" s="657"/>
      <c r="O128" s="657"/>
      <c r="P128" s="657"/>
      <c r="Q128" s="657"/>
      <c r="R128" s="657"/>
      <c r="S128" s="657"/>
      <c r="T128" s="657"/>
      <c r="U128" s="657"/>
      <c r="V128" s="657"/>
      <c r="W128" s="657"/>
      <c r="X128" s="657"/>
      <c r="Y128" s="657"/>
      <c r="Z128" s="657"/>
      <c r="AA128" s="657"/>
      <c r="AB128" s="657"/>
      <c r="AC128" s="657"/>
      <c r="AD128" s="657"/>
      <c r="AE128" s="657"/>
      <c r="AF128" s="657"/>
      <c r="AG128" s="657"/>
      <c r="AH128" s="657"/>
      <c r="AI128" s="657"/>
      <c r="AJ128" s="657"/>
      <c r="AK128" s="657"/>
      <c r="AL128" s="658"/>
      <c r="AM128" s="659"/>
      <c r="AN128" s="660"/>
      <c r="AO128" s="660"/>
      <c r="AP128" s="660"/>
      <c r="AQ128" s="660"/>
      <c r="AR128" s="660"/>
      <c r="AS128" s="660"/>
      <c r="AT128" s="660"/>
      <c r="AU128" s="660"/>
      <c r="AV128" s="660"/>
      <c r="AW128" s="660"/>
      <c r="AX128" s="661"/>
      <c r="AY128" s="147"/>
      <c r="AZ128" s="647"/>
      <c r="BA128" s="732"/>
      <c r="BB128" s="716"/>
      <c r="BC128" s="758"/>
      <c r="BD128" s="725"/>
      <c r="BE128" s="726"/>
      <c r="BF128" s="726"/>
      <c r="BG128" s="726"/>
      <c r="BH128" s="726"/>
      <c r="BI128" s="726"/>
      <c r="BJ128" s="726"/>
      <c r="BK128" s="726"/>
      <c r="BL128" s="726"/>
      <c r="BM128" s="726"/>
      <c r="BN128" s="726"/>
      <c r="BO128" s="726"/>
      <c r="BP128" s="726"/>
      <c r="BQ128" s="726"/>
      <c r="BR128" s="726"/>
      <c r="BS128" s="726"/>
      <c r="BT128" s="726"/>
      <c r="BU128" s="727"/>
      <c r="BV128" s="794"/>
      <c r="BW128" s="795"/>
      <c r="BX128" s="795"/>
      <c r="BY128" s="795"/>
      <c r="BZ128" s="795"/>
      <c r="CA128" s="795"/>
      <c r="CB128" s="795"/>
      <c r="CC128" s="795"/>
      <c r="CD128" s="795"/>
      <c r="CE128" s="795"/>
      <c r="CF128" s="795"/>
      <c r="CG128" s="795"/>
      <c r="CH128" s="795"/>
      <c r="CI128" s="795"/>
      <c r="CJ128" s="795"/>
      <c r="CK128" s="796"/>
      <c r="CL128" s="155"/>
      <c r="CM128" s="170"/>
      <c r="CN128" s="170"/>
      <c r="CO128" s="170"/>
      <c r="CP128" s="170"/>
      <c r="CQ128" s="170"/>
      <c r="CR128" s="170"/>
      <c r="CS128" s="170"/>
      <c r="CT128" s="170"/>
      <c r="CU128" s="170"/>
      <c r="DO128" s="147"/>
      <c r="DP128" s="147"/>
      <c r="DQ128" s="147"/>
      <c r="DR128" s="147"/>
      <c r="DS128" s="147"/>
      <c r="DT128" s="147"/>
      <c r="DU128" s="147"/>
      <c r="DV128" s="147"/>
      <c r="DW128" s="147"/>
      <c r="DX128" s="147"/>
      <c r="DY128" s="147"/>
      <c r="DZ128" s="147"/>
      <c r="EA128" s="147"/>
      <c r="EB128" s="147"/>
      <c r="EC128" s="147"/>
      <c r="ED128" s="147"/>
      <c r="EE128" s="147"/>
      <c r="EF128" s="147"/>
      <c r="EG128" s="147"/>
      <c r="EH128" s="147"/>
      <c r="EI128" s="147"/>
      <c r="EJ128" s="147"/>
      <c r="EK128" s="147"/>
      <c r="EL128" s="147"/>
      <c r="EM128" s="147"/>
      <c r="EN128" s="147"/>
      <c r="EO128" s="147"/>
      <c r="EP128" s="147"/>
      <c r="EQ128" s="147"/>
      <c r="ER128" s="147"/>
      <c r="ES128" s="147"/>
      <c r="ET128" s="167"/>
      <c r="EU128" s="167"/>
      <c r="EV128" s="167"/>
      <c r="EW128" s="167"/>
      <c r="EX128" s="147"/>
      <c r="EY128" s="147"/>
      <c r="EZ128" s="147"/>
      <c r="FA128" s="147"/>
      <c r="FB128" s="147"/>
      <c r="FC128" s="147"/>
      <c r="FD128" s="147"/>
      <c r="FE128" s="147"/>
      <c r="FF128" s="147"/>
      <c r="FG128" s="147"/>
      <c r="FH128" s="147"/>
      <c r="FI128" s="147"/>
      <c r="FJ128" s="144"/>
      <c r="FK128" s="144"/>
      <c r="FL128" s="144"/>
      <c r="FM128" s="144"/>
    </row>
    <row r="129" spans="2:169" ht="5.25" customHeight="1">
      <c r="B129" s="647"/>
      <c r="C129" s="648"/>
      <c r="D129" s="657"/>
      <c r="E129" s="657"/>
      <c r="F129" s="657"/>
      <c r="G129" s="657"/>
      <c r="H129" s="657"/>
      <c r="I129" s="657"/>
      <c r="J129" s="657"/>
      <c r="K129" s="657"/>
      <c r="L129" s="657"/>
      <c r="M129" s="657"/>
      <c r="N129" s="657"/>
      <c r="O129" s="657"/>
      <c r="P129" s="657"/>
      <c r="Q129" s="657"/>
      <c r="R129" s="657"/>
      <c r="S129" s="657"/>
      <c r="T129" s="657"/>
      <c r="U129" s="657"/>
      <c r="V129" s="657"/>
      <c r="W129" s="657"/>
      <c r="X129" s="657"/>
      <c r="Y129" s="657"/>
      <c r="Z129" s="657"/>
      <c r="AA129" s="657"/>
      <c r="AB129" s="657"/>
      <c r="AC129" s="657"/>
      <c r="AD129" s="657"/>
      <c r="AE129" s="657"/>
      <c r="AF129" s="657"/>
      <c r="AG129" s="657"/>
      <c r="AH129" s="657"/>
      <c r="AI129" s="657"/>
      <c r="AJ129" s="657"/>
      <c r="AK129" s="657"/>
      <c r="AL129" s="658"/>
      <c r="AM129" s="659"/>
      <c r="AN129" s="660"/>
      <c r="AO129" s="660"/>
      <c r="AP129" s="660"/>
      <c r="AQ129" s="660"/>
      <c r="AR129" s="660"/>
      <c r="AS129" s="660"/>
      <c r="AT129" s="660"/>
      <c r="AU129" s="660"/>
      <c r="AV129" s="660"/>
      <c r="AW129" s="660"/>
      <c r="AX129" s="661"/>
      <c r="AY129" s="147"/>
      <c r="AZ129" s="647"/>
      <c r="BA129" s="732"/>
      <c r="BB129" s="716"/>
      <c r="BC129" s="758"/>
      <c r="BD129" s="725"/>
      <c r="BE129" s="726"/>
      <c r="BF129" s="726"/>
      <c r="BG129" s="726"/>
      <c r="BH129" s="726"/>
      <c r="BI129" s="726"/>
      <c r="BJ129" s="726"/>
      <c r="BK129" s="726"/>
      <c r="BL129" s="726"/>
      <c r="BM129" s="726"/>
      <c r="BN129" s="726"/>
      <c r="BO129" s="726"/>
      <c r="BP129" s="726"/>
      <c r="BQ129" s="726"/>
      <c r="BR129" s="726"/>
      <c r="BS129" s="726"/>
      <c r="BT129" s="726"/>
      <c r="BU129" s="727"/>
      <c r="BV129" s="794"/>
      <c r="BW129" s="795"/>
      <c r="BX129" s="795"/>
      <c r="BY129" s="795"/>
      <c r="BZ129" s="795"/>
      <c r="CA129" s="795"/>
      <c r="CB129" s="795"/>
      <c r="CC129" s="795"/>
      <c r="CD129" s="795"/>
      <c r="CE129" s="795"/>
      <c r="CF129" s="795"/>
      <c r="CG129" s="795"/>
      <c r="CH129" s="795"/>
      <c r="CI129" s="795"/>
      <c r="CJ129" s="795"/>
      <c r="CK129" s="796"/>
      <c r="CL129" s="155"/>
      <c r="CM129" s="170"/>
      <c r="CN129" s="170"/>
      <c r="CO129" s="170"/>
      <c r="CP129" s="170"/>
      <c r="CQ129" s="170"/>
      <c r="CR129" s="170"/>
      <c r="CS129" s="170"/>
      <c r="CT129" s="170"/>
      <c r="CU129" s="170"/>
      <c r="DO129" s="147"/>
      <c r="DP129" s="147"/>
      <c r="DQ129" s="147"/>
      <c r="DR129" s="147"/>
      <c r="DS129" s="147"/>
      <c r="DT129" s="147"/>
      <c r="DU129" s="147"/>
      <c r="DV129" s="147"/>
      <c r="DW129" s="147"/>
      <c r="DX129" s="147"/>
      <c r="DY129" s="147"/>
      <c r="DZ129" s="147"/>
      <c r="EA129" s="147"/>
      <c r="EB129" s="147"/>
      <c r="EC129" s="147"/>
      <c r="ED129" s="147"/>
      <c r="EE129" s="147"/>
      <c r="EF129" s="147"/>
      <c r="EG129" s="147"/>
      <c r="EH129" s="147"/>
      <c r="EI129" s="147"/>
      <c r="EJ129" s="147"/>
      <c r="EK129" s="147"/>
      <c r="EL129" s="147"/>
      <c r="EM129" s="147"/>
      <c r="EN129" s="147"/>
      <c r="EO129" s="147"/>
      <c r="EP129" s="147"/>
      <c r="EQ129" s="147"/>
      <c r="ER129" s="147"/>
      <c r="ES129" s="147"/>
      <c r="ET129" s="167"/>
      <c r="EU129" s="167"/>
      <c r="EV129" s="167"/>
      <c r="EW129" s="167"/>
      <c r="EX129" s="147"/>
      <c r="EY129" s="147"/>
      <c r="EZ129" s="147"/>
      <c r="FA129" s="147"/>
      <c r="FB129" s="147"/>
      <c r="FC129" s="147"/>
      <c r="FD129" s="147"/>
      <c r="FE129" s="147"/>
      <c r="FF129" s="147"/>
      <c r="FG129" s="147"/>
      <c r="FH129" s="147"/>
      <c r="FI129" s="147"/>
      <c r="FJ129" s="144"/>
      <c r="FK129" s="144"/>
      <c r="FL129" s="144"/>
      <c r="FM129" s="144"/>
    </row>
    <row r="130" spans="2:169" ht="5.25" customHeight="1">
      <c r="B130" s="647"/>
      <c r="C130" s="648"/>
      <c r="D130" s="657"/>
      <c r="E130" s="657"/>
      <c r="F130" s="657"/>
      <c r="G130" s="657"/>
      <c r="H130" s="657"/>
      <c r="I130" s="657"/>
      <c r="J130" s="657"/>
      <c r="K130" s="657"/>
      <c r="L130" s="657"/>
      <c r="M130" s="657"/>
      <c r="N130" s="657"/>
      <c r="O130" s="657"/>
      <c r="P130" s="657"/>
      <c r="Q130" s="657"/>
      <c r="R130" s="657"/>
      <c r="S130" s="657"/>
      <c r="T130" s="657"/>
      <c r="U130" s="657"/>
      <c r="V130" s="657"/>
      <c r="W130" s="657"/>
      <c r="X130" s="657"/>
      <c r="Y130" s="657"/>
      <c r="Z130" s="657"/>
      <c r="AA130" s="657"/>
      <c r="AB130" s="657"/>
      <c r="AC130" s="657"/>
      <c r="AD130" s="657"/>
      <c r="AE130" s="657"/>
      <c r="AF130" s="657"/>
      <c r="AG130" s="657"/>
      <c r="AH130" s="657"/>
      <c r="AI130" s="657"/>
      <c r="AJ130" s="657"/>
      <c r="AK130" s="657"/>
      <c r="AL130" s="658"/>
      <c r="AM130" s="659"/>
      <c r="AN130" s="660"/>
      <c r="AO130" s="660"/>
      <c r="AP130" s="660"/>
      <c r="AQ130" s="660"/>
      <c r="AR130" s="660"/>
      <c r="AS130" s="660"/>
      <c r="AT130" s="660"/>
      <c r="AU130" s="660"/>
      <c r="AV130" s="660"/>
      <c r="AW130" s="660"/>
      <c r="AX130" s="661"/>
      <c r="AY130" s="147"/>
      <c r="AZ130" s="647"/>
      <c r="BA130" s="732"/>
      <c r="BB130" s="716"/>
      <c r="BC130" s="758"/>
      <c r="BD130" s="728"/>
      <c r="BE130" s="729"/>
      <c r="BF130" s="729"/>
      <c r="BG130" s="729"/>
      <c r="BH130" s="729"/>
      <c r="BI130" s="729"/>
      <c r="BJ130" s="729"/>
      <c r="BK130" s="729"/>
      <c r="BL130" s="729"/>
      <c r="BM130" s="729"/>
      <c r="BN130" s="729"/>
      <c r="BO130" s="729"/>
      <c r="BP130" s="729"/>
      <c r="BQ130" s="729"/>
      <c r="BR130" s="729"/>
      <c r="BS130" s="729"/>
      <c r="BT130" s="729"/>
      <c r="BU130" s="730"/>
      <c r="BV130" s="800"/>
      <c r="BW130" s="801"/>
      <c r="BX130" s="801"/>
      <c r="BY130" s="801"/>
      <c r="BZ130" s="801"/>
      <c r="CA130" s="801"/>
      <c r="CB130" s="801"/>
      <c r="CC130" s="801"/>
      <c r="CD130" s="801"/>
      <c r="CE130" s="801"/>
      <c r="CF130" s="801"/>
      <c r="CG130" s="801"/>
      <c r="CH130" s="801"/>
      <c r="CI130" s="801"/>
      <c r="CJ130" s="801"/>
      <c r="CK130" s="802"/>
      <c r="CL130" s="155"/>
      <c r="CM130" s="170"/>
      <c r="CN130" s="170"/>
      <c r="CO130" s="170"/>
      <c r="CP130" s="170"/>
      <c r="CQ130" s="170"/>
      <c r="CR130" s="170"/>
      <c r="CS130" s="170"/>
      <c r="CT130" s="170"/>
      <c r="CU130" s="170"/>
      <c r="DO130" s="147"/>
      <c r="DP130" s="147"/>
      <c r="DQ130" s="147"/>
      <c r="DR130" s="147"/>
      <c r="DS130" s="147"/>
      <c r="DT130" s="147"/>
      <c r="DU130" s="147"/>
      <c r="DV130" s="147"/>
      <c r="DW130" s="147"/>
      <c r="DX130" s="147"/>
      <c r="DY130" s="147"/>
      <c r="DZ130" s="147"/>
      <c r="EA130" s="147"/>
      <c r="EB130" s="147"/>
      <c r="EC130" s="147"/>
      <c r="ED130" s="147"/>
      <c r="EE130" s="147"/>
      <c r="EF130" s="147"/>
      <c r="EG130" s="147"/>
      <c r="EH130" s="147"/>
      <c r="EI130" s="147"/>
      <c r="EJ130" s="147"/>
      <c r="EK130" s="147"/>
      <c r="EL130" s="147"/>
      <c r="EM130" s="147"/>
      <c r="EN130" s="147"/>
      <c r="EO130" s="147"/>
      <c r="EP130" s="147"/>
      <c r="EQ130" s="147"/>
      <c r="ER130" s="147"/>
      <c r="ES130" s="147"/>
      <c r="ET130" s="167"/>
      <c r="EU130" s="167"/>
      <c r="EV130" s="167"/>
      <c r="EW130" s="167"/>
      <c r="EX130" s="147"/>
      <c r="EY130" s="147"/>
      <c r="EZ130" s="147"/>
      <c r="FA130" s="147"/>
      <c r="FB130" s="147"/>
      <c r="FC130" s="147"/>
      <c r="FD130" s="147"/>
      <c r="FE130" s="147"/>
      <c r="FF130" s="147"/>
      <c r="FG130" s="147"/>
      <c r="FH130" s="147"/>
      <c r="FI130" s="147"/>
      <c r="FJ130" s="144"/>
      <c r="FK130" s="144"/>
      <c r="FL130" s="144"/>
      <c r="FM130" s="144"/>
    </row>
    <row r="131" spans="2:169" ht="5.25" customHeight="1">
      <c r="B131" s="647"/>
      <c r="C131" s="648"/>
      <c r="D131" s="662"/>
      <c r="E131" s="662"/>
      <c r="F131" s="662"/>
      <c r="G131" s="662"/>
      <c r="H131" s="662"/>
      <c r="I131" s="662"/>
      <c r="J131" s="662"/>
      <c r="K131" s="662"/>
      <c r="L131" s="662"/>
      <c r="M131" s="662"/>
      <c r="N131" s="662"/>
      <c r="O131" s="662"/>
      <c r="P131" s="662"/>
      <c r="Q131" s="662"/>
      <c r="R131" s="662"/>
      <c r="S131" s="662"/>
      <c r="T131" s="662"/>
      <c r="U131" s="662"/>
      <c r="V131" s="662"/>
      <c r="W131" s="662"/>
      <c r="X131" s="662"/>
      <c r="Y131" s="662"/>
      <c r="Z131" s="662"/>
      <c r="AA131" s="662"/>
      <c r="AB131" s="662"/>
      <c r="AC131" s="662"/>
      <c r="AD131" s="662"/>
      <c r="AE131" s="662"/>
      <c r="AF131" s="662"/>
      <c r="AG131" s="662"/>
      <c r="AH131" s="662"/>
      <c r="AI131" s="662"/>
      <c r="AJ131" s="662"/>
      <c r="AK131" s="662"/>
      <c r="AL131" s="663"/>
      <c r="AM131" s="659"/>
      <c r="AN131" s="660"/>
      <c r="AO131" s="660"/>
      <c r="AP131" s="660"/>
      <c r="AQ131" s="660"/>
      <c r="AR131" s="660"/>
      <c r="AS131" s="660"/>
      <c r="AT131" s="660"/>
      <c r="AU131" s="660"/>
      <c r="AV131" s="660"/>
      <c r="AW131" s="660"/>
      <c r="AX131" s="661"/>
      <c r="AY131" s="147"/>
      <c r="AZ131" s="647"/>
      <c r="BA131" s="732"/>
      <c r="BB131" s="716"/>
      <c r="BC131" s="758"/>
      <c r="BD131" s="722"/>
      <c r="BE131" s="723"/>
      <c r="BF131" s="723"/>
      <c r="BG131" s="723"/>
      <c r="BH131" s="723"/>
      <c r="BI131" s="723"/>
      <c r="BJ131" s="723"/>
      <c r="BK131" s="723"/>
      <c r="BL131" s="723"/>
      <c r="BM131" s="723"/>
      <c r="BN131" s="723"/>
      <c r="BO131" s="723"/>
      <c r="BP131" s="723"/>
      <c r="BQ131" s="723"/>
      <c r="BR131" s="723"/>
      <c r="BS131" s="723"/>
      <c r="BT131" s="723"/>
      <c r="BU131" s="724"/>
      <c r="BV131" s="791"/>
      <c r="BW131" s="792"/>
      <c r="BX131" s="792"/>
      <c r="BY131" s="792"/>
      <c r="BZ131" s="792"/>
      <c r="CA131" s="792"/>
      <c r="CB131" s="792"/>
      <c r="CC131" s="792"/>
      <c r="CD131" s="792"/>
      <c r="CE131" s="792"/>
      <c r="CF131" s="792"/>
      <c r="CG131" s="792"/>
      <c r="CH131" s="792"/>
      <c r="CI131" s="792"/>
      <c r="CJ131" s="792"/>
      <c r="CK131" s="793"/>
      <c r="DD131" s="164"/>
      <c r="DE131" s="164"/>
      <c r="DF131" s="164"/>
      <c r="DG131" s="164"/>
      <c r="DH131" s="164"/>
      <c r="DI131" s="164"/>
      <c r="DJ131" s="164"/>
      <c r="DK131" s="164"/>
      <c r="DL131" s="164"/>
      <c r="DM131" s="164"/>
      <c r="DN131" s="164"/>
      <c r="DO131" s="164"/>
      <c r="DP131" s="164"/>
      <c r="DQ131" s="164"/>
      <c r="DR131" s="164"/>
      <c r="DS131" s="164"/>
      <c r="DT131" s="164"/>
    </row>
    <row r="132" spans="2:169" ht="5.25" customHeight="1">
      <c r="B132" s="647"/>
      <c r="C132" s="648"/>
      <c r="D132" s="657"/>
      <c r="E132" s="657"/>
      <c r="F132" s="657"/>
      <c r="G132" s="657"/>
      <c r="H132" s="657"/>
      <c r="I132" s="657"/>
      <c r="J132" s="657"/>
      <c r="K132" s="657"/>
      <c r="L132" s="657"/>
      <c r="M132" s="657"/>
      <c r="N132" s="657"/>
      <c r="O132" s="657"/>
      <c r="P132" s="657"/>
      <c r="Q132" s="657"/>
      <c r="R132" s="657"/>
      <c r="S132" s="657"/>
      <c r="T132" s="657"/>
      <c r="U132" s="657"/>
      <c r="V132" s="657"/>
      <c r="W132" s="657"/>
      <c r="X132" s="657"/>
      <c r="Y132" s="657"/>
      <c r="Z132" s="657"/>
      <c r="AA132" s="657"/>
      <c r="AB132" s="657"/>
      <c r="AC132" s="657"/>
      <c r="AD132" s="657"/>
      <c r="AE132" s="657"/>
      <c r="AF132" s="657"/>
      <c r="AG132" s="657"/>
      <c r="AH132" s="657"/>
      <c r="AI132" s="657"/>
      <c r="AJ132" s="657"/>
      <c r="AK132" s="657"/>
      <c r="AL132" s="658"/>
      <c r="AM132" s="659"/>
      <c r="AN132" s="660"/>
      <c r="AO132" s="660"/>
      <c r="AP132" s="660"/>
      <c r="AQ132" s="660"/>
      <c r="AR132" s="660"/>
      <c r="AS132" s="660"/>
      <c r="AT132" s="660"/>
      <c r="AU132" s="660"/>
      <c r="AV132" s="660"/>
      <c r="AW132" s="660"/>
      <c r="AX132" s="661"/>
      <c r="AY132" s="147"/>
      <c r="AZ132" s="647"/>
      <c r="BA132" s="732"/>
      <c r="BB132" s="716"/>
      <c r="BC132" s="758"/>
      <c r="BD132" s="725"/>
      <c r="BE132" s="726"/>
      <c r="BF132" s="726"/>
      <c r="BG132" s="726"/>
      <c r="BH132" s="726"/>
      <c r="BI132" s="726"/>
      <c r="BJ132" s="726"/>
      <c r="BK132" s="726"/>
      <c r="BL132" s="726"/>
      <c r="BM132" s="726"/>
      <c r="BN132" s="726"/>
      <c r="BO132" s="726"/>
      <c r="BP132" s="726"/>
      <c r="BQ132" s="726"/>
      <c r="BR132" s="726"/>
      <c r="BS132" s="726"/>
      <c r="BT132" s="726"/>
      <c r="BU132" s="727"/>
      <c r="BV132" s="794"/>
      <c r="BW132" s="795"/>
      <c r="BX132" s="795"/>
      <c r="BY132" s="795"/>
      <c r="BZ132" s="795"/>
      <c r="CA132" s="795"/>
      <c r="CB132" s="795"/>
      <c r="CC132" s="795"/>
      <c r="CD132" s="795"/>
      <c r="CE132" s="795"/>
      <c r="CF132" s="795"/>
      <c r="CG132" s="795"/>
      <c r="CH132" s="795"/>
      <c r="CI132" s="795"/>
      <c r="CJ132" s="795"/>
      <c r="CK132" s="796"/>
      <c r="DD132" s="174"/>
      <c r="DE132" s="174"/>
      <c r="DF132" s="174"/>
      <c r="DG132" s="174"/>
      <c r="DH132" s="174"/>
      <c r="DI132" s="174"/>
      <c r="DJ132" s="174"/>
      <c r="DK132" s="174"/>
      <c r="DL132" s="174"/>
      <c r="DM132" s="174"/>
      <c r="DN132" s="174"/>
      <c r="DO132" s="174"/>
      <c r="DP132" s="174"/>
      <c r="DQ132" s="174"/>
      <c r="DR132" s="174"/>
      <c r="DS132" s="174"/>
      <c r="DT132" s="174"/>
    </row>
    <row r="133" spans="2:169" ht="5.25" customHeight="1">
      <c r="B133" s="647"/>
      <c r="C133" s="648"/>
      <c r="D133" s="657"/>
      <c r="E133" s="657"/>
      <c r="F133" s="657"/>
      <c r="G133" s="657"/>
      <c r="H133" s="657"/>
      <c r="I133" s="657"/>
      <c r="J133" s="657"/>
      <c r="K133" s="657"/>
      <c r="L133" s="657"/>
      <c r="M133" s="657"/>
      <c r="N133" s="657"/>
      <c r="O133" s="657"/>
      <c r="P133" s="657"/>
      <c r="Q133" s="657"/>
      <c r="R133" s="657"/>
      <c r="S133" s="657"/>
      <c r="T133" s="657"/>
      <c r="U133" s="657"/>
      <c r="V133" s="657"/>
      <c r="W133" s="657"/>
      <c r="X133" s="657"/>
      <c r="Y133" s="657"/>
      <c r="Z133" s="657"/>
      <c r="AA133" s="657"/>
      <c r="AB133" s="657"/>
      <c r="AC133" s="657"/>
      <c r="AD133" s="657"/>
      <c r="AE133" s="657"/>
      <c r="AF133" s="657"/>
      <c r="AG133" s="657"/>
      <c r="AH133" s="657"/>
      <c r="AI133" s="657"/>
      <c r="AJ133" s="657"/>
      <c r="AK133" s="657"/>
      <c r="AL133" s="658"/>
      <c r="AM133" s="659"/>
      <c r="AN133" s="660"/>
      <c r="AO133" s="660"/>
      <c r="AP133" s="660"/>
      <c r="AQ133" s="660"/>
      <c r="AR133" s="660"/>
      <c r="AS133" s="660"/>
      <c r="AT133" s="660"/>
      <c r="AU133" s="660"/>
      <c r="AV133" s="660"/>
      <c r="AW133" s="660"/>
      <c r="AX133" s="661"/>
      <c r="AY133" s="147"/>
      <c r="AZ133" s="647"/>
      <c r="BA133" s="732"/>
      <c r="BB133" s="716"/>
      <c r="BC133" s="758"/>
      <c r="BD133" s="725"/>
      <c r="BE133" s="726"/>
      <c r="BF133" s="726"/>
      <c r="BG133" s="726"/>
      <c r="BH133" s="726"/>
      <c r="BI133" s="726"/>
      <c r="BJ133" s="726"/>
      <c r="BK133" s="726"/>
      <c r="BL133" s="726"/>
      <c r="BM133" s="726"/>
      <c r="BN133" s="726"/>
      <c r="BO133" s="726"/>
      <c r="BP133" s="726"/>
      <c r="BQ133" s="726"/>
      <c r="BR133" s="726"/>
      <c r="BS133" s="726"/>
      <c r="BT133" s="726"/>
      <c r="BU133" s="727"/>
      <c r="BV133" s="794"/>
      <c r="BW133" s="795"/>
      <c r="BX133" s="795"/>
      <c r="BY133" s="795"/>
      <c r="BZ133" s="795"/>
      <c r="CA133" s="795"/>
      <c r="CB133" s="795"/>
      <c r="CC133" s="795"/>
      <c r="CD133" s="795"/>
      <c r="CE133" s="795"/>
      <c r="CF133" s="795"/>
      <c r="CG133" s="795"/>
      <c r="CH133" s="795"/>
      <c r="CI133" s="795"/>
      <c r="CJ133" s="795"/>
      <c r="CK133" s="796"/>
    </row>
    <row r="134" spans="2:169" ht="5.25" customHeight="1">
      <c r="B134" s="647"/>
      <c r="C134" s="648"/>
      <c r="D134" s="657"/>
      <c r="E134" s="657"/>
      <c r="F134" s="657"/>
      <c r="G134" s="657"/>
      <c r="H134" s="657"/>
      <c r="I134" s="657"/>
      <c r="J134" s="657"/>
      <c r="K134" s="657"/>
      <c r="L134" s="657"/>
      <c r="M134" s="657"/>
      <c r="N134" s="657"/>
      <c r="O134" s="657"/>
      <c r="P134" s="657"/>
      <c r="Q134" s="657"/>
      <c r="R134" s="657"/>
      <c r="S134" s="657"/>
      <c r="T134" s="657"/>
      <c r="U134" s="657"/>
      <c r="V134" s="657"/>
      <c r="W134" s="657"/>
      <c r="X134" s="657"/>
      <c r="Y134" s="657"/>
      <c r="Z134" s="657"/>
      <c r="AA134" s="657"/>
      <c r="AB134" s="657"/>
      <c r="AC134" s="657"/>
      <c r="AD134" s="657"/>
      <c r="AE134" s="657"/>
      <c r="AF134" s="657"/>
      <c r="AG134" s="657"/>
      <c r="AH134" s="657"/>
      <c r="AI134" s="657"/>
      <c r="AJ134" s="657"/>
      <c r="AK134" s="657"/>
      <c r="AL134" s="658"/>
      <c r="AM134" s="659"/>
      <c r="AN134" s="660"/>
      <c r="AO134" s="660"/>
      <c r="AP134" s="660"/>
      <c r="AQ134" s="660"/>
      <c r="AR134" s="660"/>
      <c r="AS134" s="660"/>
      <c r="AT134" s="660"/>
      <c r="AU134" s="660"/>
      <c r="AV134" s="660"/>
      <c r="AW134" s="660"/>
      <c r="AX134" s="661"/>
      <c r="AY134" s="147"/>
      <c r="AZ134" s="647"/>
      <c r="BA134" s="732"/>
      <c r="BB134" s="716"/>
      <c r="BC134" s="758"/>
      <c r="BD134" s="725"/>
      <c r="BE134" s="726"/>
      <c r="BF134" s="726"/>
      <c r="BG134" s="726"/>
      <c r="BH134" s="726"/>
      <c r="BI134" s="726"/>
      <c r="BJ134" s="726"/>
      <c r="BK134" s="726"/>
      <c r="BL134" s="726"/>
      <c r="BM134" s="726"/>
      <c r="BN134" s="726"/>
      <c r="BO134" s="726"/>
      <c r="BP134" s="726"/>
      <c r="BQ134" s="726"/>
      <c r="BR134" s="726"/>
      <c r="BS134" s="726"/>
      <c r="BT134" s="726"/>
      <c r="BU134" s="727"/>
      <c r="BV134" s="794"/>
      <c r="BW134" s="795"/>
      <c r="BX134" s="795"/>
      <c r="BY134" s="795"/>
      <c r="BZ134" s="795"/>
      <c r="CA134" s="795"/>
      <c r="CB134" s="795"/>
      <c r="CC134" s="795"/>
      <c r="CD134" s="795"/>
      <c r="CE134" s="795"/>
      <c r="CF134" s="795"/>
      <c r="CG134" s="795"/>
      <c r="CH134" s="795"/>
      <c r="CI134" s="795"/>
      <c r="CJ134" s="795"/>
      <c r="CK134" s="796"/>
    </row>
    <row r="135" spans="2:169" ht="5.25" customHeight="1">
      <c r="B135" s="647"/>
      <c r="C135" s="648"/>
      <c r="D135" s="657"/>
      <c r="E135" s="657"/>
      <c r="F135" s="657"/>
      <c r="G135" s="657"/>
      <c r="H135" s="657"/>
      <c r="I135" s="657"/>
      <c r="J135" s="657"/>
      <c r="K135" s="657"/>
      <c r="L135" s="657"/>
      <c r="M135" s="657"/>
      <c r="N135" s="657"/>
      <c r="O135" s="657"/>
      <c r="P135" s="657"/>
      <c r="Q135" s="657"/>
      <c r="R135" s="657"/>
      <c r="S135" s="657"/>
      <c r="T135" s="657"/>
      <c r="U135" s="657"/>
      <c r="V135" s="657"/>
      <c r="W135" s="657"/>
      <c r="X135" s="657"/>
      <c r="Y135" s="657"/>
      <c r="Z135" s="657"/>
      <c r="AA135" s="657"/>
      <c r="AB135" s="657"/>
      <c r="AC135" s="657"/>
      <c r="AD135" s="657"/>
      <c r="AE135" s="657"/>
      <c r="AF135" s="657"/>
      <c r="AG135" s="657"/>
      <c r="AH135" s="657"/>
      <c r="AI135" s="657"/>
      <c r="AJ135" s="657"/>
      <c r="AK135" s="657"/>
      <c r="AL135" s="658"/>
      <c r="AM135" s="659"/>
      <c r="AN135" s="660"/>
      <c r="AO135" s="660"/>
      <c r="AP135" s="660"/>
      <c r="AQ135" s="660"/>
      <c r="AR135" s="660"/>
      <c r="AS135" s="660"/>
      <c r="AT135" s="660"/>
      <c r="AU135" s="660"/>
      <c r="AV135" s="660"/>
      <c r="AW135" s="660"/>
      <c r="AX135" s="661"/>
      <c r="AY135" s="147"/>
      <c r="AZ135" s="647"/>
      <c r="BA135" s="732"/>
      <c r="BB135" s="716"/>
      <c r="BC135" s="758"/>
      <c r="BD135" s="728"/>
      <c r="BE135" s="729"/>
      <c r="BF135" s="729"/>
      <c r="BG135" s="729"/>
      <c r="BH135" s="729"/>
      <c r="BI135" s="729"/>
      <c r="BJ135" s="729"/>
      <c r="BK135" s="729"/>
      <c r="BL135" s="729"/>
      <c r="BM135" s="729"/>
      <c r="BN135" s="729"/>
      <c r="BO135" s="729"/>
      <c r="BP135" s="729"/>
      <c r="BQ135" s="729"/>
      <c r="BR135" s="729"/>
      <c r="BS135" s="729"/>
      <c r="BT135" s="729"/>
      <c r="BU135" s="730"/>
      <c r="BV135" s="800"/>
      <c r="BW135" s="801"/>
      <c r="BX135" s="801"/>
      <c r="BY135" s="801"/>
      <c r="BZ135" s="801"/>
      <c r="CA135" s="801"/>
      <c r="CB135" s="801"/>
      <c r="CC135" s="801"/>
      <c r="CD135" s="801"/>
      <c r="CE135" s="801"/>
      <c r="CF135" s="801"/>
      <c r="CG135" s="801"/>
      <c r="CH135" s="801"/>
      <c r="CI135" s="801"/>
      <c r="CJ135" s="801"/>
      <c r="CK135" s="802"/>
    </row>
    <row r="136" spans="2:169" ht="5.25" customHeight="1">
      <c r="B136" s="647"/>
      <c r="C136" s="648"/>
      <c r="D136" s="662"/>
      <c r="E136" s="662"/>
      <c r="F136" s="662"/>
      <c r="G136" s="662"/>
      <c r="H136" s="662"/>
      <c r="I136" s="662"/>
      <c r="J136" s="662"/>
      <c r="K136" s="662"/>
      <c r="L136" s="662"/>
      <c r="M136" s="662"/>
      <c r="N136" s="662"/>
      <c r="O136" s="662"/>
      <c r="P136" s="662"/>
      <c r="Q136" s="662"/>
      <c r="R136" s="662"/>
      <c r="S136" s="662"/>
      <c r="T136" s="662"/>
      <c r="U136" s="662"/>
      <c r="V136" s="662"/>
      <c r="W136" s="662"/>
      <c r="X136" s="662"/>
      <c r="Y136" s="662"/>
      <c r="Z136" s="662"/>
      <c r="AA136" s="662"/>
      <c r="AB136" s="662"/>
      <c r="AC136" s="662"/>
      <c r="AD136" s="662"/>
      <c r="AE136" s="662"/>
      <c r="AF136" s="662"/>
      <c r="AG136" s="662"/>
      <c r="AH136" s="662"/>
      <c r="AI136" s="662"/>
      <c r="AJ136" s="662"/>
      <c r="AK136" s="662"/>
      <c r="AL136" s="663"/>
      <c r="AM136" s="659"/>
      <c r="AN136" s="660"/>
      <c r="AO136" s="660"/>
      <c r="AP136" s="660"/>
      <c r="AQ136" s="660"/>
      <c r="AR136" s="660"/>
      <c r="AS136" s="660"/>
      <c r="AT136" s="660"/>
      <c r="AU136" s="660"/>
      <c r="AV136" s="660"/>
      <c r="AW136" s="660"/>
      <c r="AX136" s="661"/>
      <c r="AY136" s="147"/>
      <c r="AZ136" s="647"/>
      <c r="BA136" s="732"/>
      <c r="BB136" s="716"/>
      <c r="BC136" s="758"/>
      <c r="BD136" s="713"/>
      <c r="BE136" s="714"/>
      <c r="BF136" s="714"/>
      <c r="BG136" s="714"/>
      <c r="BH136" s="714"/>
      <c r="BI136" s="714"/>
      <c r="BJ136" s="714"/>
      <c r="BK136" s="714"/>
      <c r="BL136" s="714"/>
      <c r="BM136" s="714"/>
      <c r="BN136" s="714"/>
      <c r="BO136" s="714"/>
      <c r="BP136" s="714"/>
      <c r="BQ136" s="714"/>
      <c r="BR136" s="714"/>
      <c r="BS136" s="714"/>
      <c r="BT136" s="714"/>
      <c r="BU136" s="715"/>
      <c r="BV136" s="791"/>
      <c r="BW136" s="792"/>
      <c r="BX136" s="792"/>
      <c r="BY136" s="792"/>
      <c r="BZ136" s="792"/>
      <c r="CA136" s="792"/>
      <c r="CB136" s="792"/>
      <c r="CC136" s="792"/>
      <c r="CD136" s="792"/>
      <c r="CE136" s="792"/>
      <c r="CF136" s="792"/>
      <c r="CG136" s="792"/>
      <c r="CH136" s="792"/>
      <c r="CI136" s="792"/>
      <c r="CJ136" s="792"/>
      <c r="CK136" s="793"/>
    </row>
    <row r="137" spans="2:169" ht="5.25" customHeight="1">
      <c r="B137" s="647"/>
      <c r="C137" s="648"/>
      <c r="D137" s="657"/>
      <c r="E137" s="657"/>
      <c r="F137" s="657"/>
      <c r="G137" s="657"/>
      <c r="H137" s="657"/>
      <c r="I137" s="657"/>
      <c r="J137" s="657"/>
      <c r="K137" s="657"/>
      <c r="L137" s="657"/>
      <c r="M137" s="657"/>
      <c r="N137" s="657"/>
      <c r="O137" s="657"/>
      <c r="P137" s="657"/>
      <c r="Q137" s="657"/>
      <c r="R137" s="657"/>
      <c r="S137" s="657"/>
      <c r="T137" s="657"/>
      <c r="U137" s="657"/>
      <c r="V137" s="657"/>
      <c r="W137" s="657"/>
      <c r="X137" s="657"/>
      <c r="Y137" s="657"/>
      <c r="Z137" s="657"/>
      <c r="AA137" s="657"/>
      <c r="AB137" s="657"/>
      <c r="AC137" s="657"/>
      <c r="AD137" s="657"/>
      <c r="AE137" s="657"/>
      <c r="AF137" s="657"/>
      <c r="AG137" s="657"/>
      <c r="AH137" s="657"/>
      <c r="AI137" s="657"/>
      <c r="AJ137" s="657"/>
      <c r="AK137" s="657"/>
      <c r="AL137" s="658"/>
      <c r="AM137" s="659"/>
      <c r="AN137" s="660"/>
      <c r="AO137" s="660"/>
      <c r="AP137" s="660"/>
      <c r="AQ137" s="660"/>
      <c r="AR137" s="660"/>
      <c r="AS137" s="660"/>
      <c r="AT137" s="660"/>
      <c r="AU137" s="660"/>
      <c r="AV137" s="660"/>
      <c r="AW137" s="660"/>
      <c r="AX137" s="661"/>
      <c r="AY137" s="147"/>
      <c r="AZ137" s="647"/>
      <c r="BA137" s="732"/>
      <c r="BB137" s="716"/>
      <c r="BC137" s="758"/>
      <c r="BD137" s="716"/>
      <c r="BE137" s="717"/>
      <c r="BF137" s="717"/>
      <c r="BG137" s="717"/>
      <c r="BH137" s="717"/>
      <c r="BI137" s="717"/>
      <c r="BJ137" s="717"/>
      <c r="BK137" s="717"/>
      <c r="BL137" s="717"/>
      <c r="BM137" s="717"/>
      <c r="BN137" s="717"/>
      <c r="BO137" s="717"/>
      <c r="BP137" s="717"/>
      <c r="BQ137" s="717"/>
      <c r="BR137" s="717"/>
      <c r="BS137" s="717"/>
      <c r="BT137" s="717"/>
      <c r="BU137" s="718"/>
      <c r="BV137" s="794"/>
      <c r="BW137" s="795"/>
      <c r="BX137" s="795"/>
      <c r="BY137" s="795"/>
      <c r="BZ137" s="795"/>
      <c r="CA137" s="795"/>
      <c r="CB137" s="795"/>
      <c r="CC137" s="795"/>
      <c r="CD137" s="795"/>
      <c r="CE137" s="795"/>
      <c r="CF137" s="795"/>
      <c r="CG137" s="795"/>
      <c r="CH137" s="795"/>
      <c r="CI137" s="795"/>
      <c r="CJ137" s="795"/>
      <c r="CK137" s="796"/>
    </row>
    <row r="138" spans="2:169" ht="5.25" customHeight="1">
      <c r="B138" s="647"/>
      <c r="C138" s="648"/>
      <c r="D138" s="657"/>
      <c r="E138" s="657"/>
      <c r="F138" s="657"/>
      <c r="G138" s="657"/>
      <c r="H138" s="657"/>
      <c r="I138" s="657"/>
      <c r="J138" s="657"/>
      <c r="K138" s="657"/>
      <c r="L138" s="657"/>
      <c r="M138" s="657"/>
      <c r="N138" s="657"/>
      <c r="O138" s="657"/>
      <c r="P138" s="657"/>
      <c r="Q138" s="657"/>
      <c r="R138" s="657"/>
      <c r="S138" s="657"/>
      <c r="T138" s="657"/>
      <c r="U138" s="657"/>
      <c r="V138" s="657"/>
      <c r="W138" s="657"/>
      <c r="X138" s="657"/>
      <c r="Y138" s="657"/>
      <c r="Z138" s="657"/>
      <c r="AA138" s="657"/>
      <c r="AB138" s="657"/>
      <c r="AC138" s="657"/>
      <c r="AD138" s="657"/>
      <c r="AE138" s="657"/>
      <c r="AF138" s="657"/>
      <c r="AG138" s="657"/>
      <c r="AH138" s="657"/>
      <c r="AI138" s="657"/>
      <c r="AJ138" s="657"/>
      <c r="AK138" s="657"/>
      <c r="AL138" s="658"/>
      <c r="AM138" s="659"/>
      <c r="AN138" s="660"/>
      <c r="AO138" s="660"/>
      <c r="AP138" s="660"/>
      <c r="AQ138" s="660"/>
      <c r="AR138" s="660"/>
      <c r="AS138" s="660"/>
      <c r="AT138" s="660"/>
      <c r="AU138" s="660"/>
      <c r="AV138" s="660"/>
      <c r="AW138" s="660"/>
      <c r="AX138" s="661"/>
      <c r="AY138" s="147"/>
      <c r="AZ138" s="647"/>
      <c r="BA138" s="732"/>
      <c r="BB138" s="716"/>
      <c r="BC138" s="758"/>
      <c r="BD138" s="716"/>
      <c r="BE138" s="717"/>
      <c r="BF138" s="717"/>
      <c r="BG138" s="717"/>
      <c r="BH138" s="717"/>
      <c r="BI138" s="717"/>
      <c r="BJ138" s="717"/>
      <c r="BK138" s="717"/>
      <c r="BL138" s="717"/>
      <c r="BM138" s="717"/>
      <c r="BN138" s="717"/>
      <c r="BO138" s="717"/>
      <c r="BP138" s="717"/>
      <c r="BQ138" s="717"/>
      <c r="BR138" s="717"/>
      <c r="BS138" s="717"/>
      <c r="BT138" s="717"/>
      <c r="BU138" s="718"/>
      <c r="BV138" s="794"/>
      <c r="BW138" s="795"/>
      <c r="BX138" s="795"/>
      <c r="BY138" s="795"/>
      <c r="BZ138" s="795"/>
      <c r="CA138" s="795"/>
      <c r="CB138" s="795"/>
      <c r="CC138" s="795"/>
      <c r="CD138" s="795"/>
      <c r="CE138" s="795"/>
      <c r="CF138" s="795"/>
      <c r="CG138" s="795"/>
      <c r="CH138" s="795"/>
      <c r="CI138" s="795"/>
      <c r="CJ138" s="795"/>
      <c r="CK138" s="796"/>
    </row>
    <row r="139" spans="2:169" ht="5.25" customHeight="1">
      <c r="B139" s="647"/>
      <c r="C139" s="648"/>
      <c r="D139" s="657"/>
      <c r="E139" s="657"/>
      <c r="F139" s="657"/>
      <c r="G139" s="657"/>
      <c r="H139" s="657"/>
      <c r="I139" s="657"/>
      <c r="J139" s="657"/>
      <c r="K139" s="657"/>
      <c r="L139" s="657"/>
      <c r="M139" s="657"/>
      <c r="N139" s="657"/>
      <c r="O139" s="657"/>
      <c r="P139" s="657"/>
      <c r="Q139" s="657"/>
      <c r="R139" s="657"/>
      <c r="S139" s="657"/>
      <c r="T139" s="657"/>
      <c r="U139" s="657"/>
      <c r="V139" s="657"/>
      <c r="W139" s="657"/>
      <c r="X139" s="657"/>
      <c r="Y139" s="657"/>
      <c r="Z139" s="657"/>
      <c r="AA139" s="657"/>
      <c r="AB139" s="657"/>
      <c r="AC139" s="657"/>
      <c r="AD139" s="657"/>
      <c r="AE139" s="657"/>
      <c r="AF139" s="657"/>
      <c r="AG139" s="657"/>
      <c r="AH139" s="657"/>
      <c r="AI139" s="657"/>
      <c r="AJ139" s="657"/>
      <c r="AK139" s="657"/>
      <c r="AL139" s="658"/>
      <c r="AM139" s="659"/>
      <c r="AN139" s="660"/>
      <c r="AO139" s="660"/>
      <c r="AP139" s="660"/>
      <c r="AQ139" s="660"/>
      <c r="AR139" s="660"/>
      <c r="AS139" s="660"/>
      <c r="AT139" s="660"/>
      <c r="AU139" s="660"/>
      <c r="AV139" s="660"/>
      <c r="AW139" s="660"/>
      <c r="AX139" s="661"/>
      <c r="AY139" s="147"/>
      <c r="AZ139" s="647"/>
      <c r="BA139" s="732"/>
      <c r="BB139" s="716"/>
      <c r="BC139" s="758"/>
      <c r="BD139" s="716"/>
      <c r="BE139" s="717"/>
      <c r="BF139" s="717"/>
      <c r="BG139" s="717"/>
      <c r="BH139" s="717"/>
      <c r="BI139" s="717"/>
      <c r="BJ139" s="717"/>
      <c r="BK139" s="717"/>
      <c r="BL139" s="717"/>
      <c r="BM139" s="717"/>
      <c r="BN139" s="717"/>
      <c r="BO139" s="717"/>
      <c r="BP139" s="717"/>
      <c r="BQ139" s="717"/>
      <c r="BR139" s="717"/>
      <c r="BS139" s="717"/>
      <c r="BT139" s="717"/>
      <c r="BU139" s="718"/>
      <c r="BV139" s="794"/>
      <c r="BW139" s="795"/>
      <c r="BX139" s="795"/>
      <c r="BY139" s="795"/>
      <c r="BZ139" s="795"/>
      <c r="CA139" s="795"/>
      <c r="CB139" s="795"/>
      <c r="CC139" s="795"/>
      <c r="CD139" s="795"/>
      <c r="CE139" s="795"/>
      <c r="CF139" s="795"/>
      <c r="CG139" s="795"/>
      <c r="CH139" s="795"/>
      <c r="CI139" s="795"/>
      <c r="CJ139" s="795"/>
      <c r="CK139" s="796"/>
    </row>
    <row r="140" spans="2:169" ht="5.25" customHeight="1" thickBot="1">
      <c r="B140" s="647"/>
      <c r="C140" s="648"/>
      <c r="D140" s="657"/>
      <c r="E140" s="657"/>
      <c r="F140" s="657"/>
      <c r="G140" s="657"/>
      <c r="H140" s="657"/>
      <c r="I140" s="657"/>
      <c r="J140" s="657"/>
      <c r="K140" s="657"/>
      <c r="L140" s="657"/>
      <c r="M140" s="657"/>
      <c r="N140" s="657"/>
      <c r="O140" s="657"/>
      <c r="P140" s="657"/>
      <c r="Q140" s="657"/>
      <c r="R140" s="657"/>
      <c r="S140" s="657"/>
      <c r="T140" s="657"/>
      <c r="U140" s="657"/>
      <c r="V140" s="657"/>
      <c r="W140" s="657"/>
      <c r="X140" s="657"/>
      <c r="Y140" s="657"/>
      <c r="Z140" s="657"/>
      <c r="AA140" s="657"/>
      <c r="AB140" s="657"/>
      <c r="AC140" s="657"/>
      <c r="AD140" s="657"/>
      <c r="AE140" s="657"/>
      <c r="AF140" s="657"/>
      <c r="AG140" s="657"/>
      <c r="AH140" s="657"/>
      <c r="AI140" s="657"/>
      <c r="AJ140" s="657"/>
      <c r="AK140" s="657"/>
      <c r="AL140" s="658"/>
      <c r="AM140" s="710"/>
      <c r="AN140" s="711"/>
      <c r="AO140" s="711"/>
      <c r="AP140" s="711"/>
      <c r="AQ140" s="711"/>
      <c r="AR140" s="711"/>
      <c r="AS140" s="711"/>
      <c r="AT140" s="711"/>
      <c r="AU140" s="711"/>
      <c r="AV140" s="711"/>
      <c r="AW140" s="711"/>
      <c r="AX140" s="712"/>
      <c r="AY140" s="147"/>
      <c r="AZ140" s="647"/>
      <c r="BA140" s="732"/>
      <c r="BB140" s="716"/>
      <c r="BC140" s="758"/>
      <c r="BD140" s="719"/>
      <c r="BE140" s="720"/>
      <c r="BF140" s="720"/>
      <c r="BG140" s="720"/>
      <c r="BH140" s="720"/>
      <c r="BI140" s="720"/>
      <c r="BJ140" s="720"/>
      <c r="BK140" s="720"/>
      <c r="BL140" s="720"/>
      <c r="BM140" s="720"/>
      <c r="BN140" s="720"/>
      <c r="BO140" s="720"/>
      <c r="BP140" s="720"/>
      <c r="BQ140" s="720"/>
      <c r="BR140" s="720"/>
      <c r="BS140" s="720"/>
      <c r="BT140" s="720"/>
      <c r="BU140" s="721"/>
      <c r="BV140" s="797"/>
      <c r="BW140" s="798"/>
      <c r="BX140" s="798"/>
      <c r="BY140" s="798"/>
      <c r="BZ140" s="798"/>
      <c r="CA140" s="798"/>
      <c r="CB140" s="798"/>
      <c r="CC140" s="798"/>
      <c r="CD140" s="798"/>
      <c r="CE140" s="798"/>
      <c r="CF140" s="798"/>
      <c r="CG140" s="798"/>
      <c r="CH140" s="798"/>
      <c r="CI140" s="798"/>
      <c r="CJ140" s="798"/>
      <c r="CK140" s="799"/>
    </row>
    <row r="141" spans="2:169" ht="5.25" customHeight="1">
      <c r="B141" s="528" t="s">
        <v>31</v>
      </c>
      <c r="C141" s="529"/>
      <c r="D141" s="529"/>
      <c r="E141" s="529"/>
      <c r="F141" s="529"/>
      <c r="G141" s="529"/>
      <c r="H141" s="529"/>
      <c r="I141" s="529"/>
      <c r="J141" s="529"/>
      <c r="K141" s="529"/>
      <c r="L141" s="529"/>
      <c r="M141" s="529"/>
      <c r="N141" s="529"/>
      <c r="O141" s="529"/>
      <c r="P141" s="529"/>
      <c r="Q141" s="529"/>
      <c r="R141" s="529"/>
      <c r="S141" s="529"/>
      <c r="T141" s="529"/>
      <c r="U141" s="529"/>
      <c r="V141" s="529"/>
      <c r="W141" s="529"/>
      <c r="X141" s="529"/>
      <c r="Y141" s="529"/>
      <c r="Z141" s="529"/>
      <c r="AA141" s="529"/>
      <c r="AB141" s="529"/>
      <c r="AC141" s="529"/>
      <c r="AD141" s="529"/>
      <c r="AE141" s="529"/>
      <c r="AF141" s="529"/>
      <c r="AG141" s="529"/>
      <c r="AH141" s="529"/>
      <c r="AI141" s="529"/>
      <c r="AJ141" s="529"/>
      <c r="AK141" s="529"/>
      <c r="AL141" s="530"/>
      <c r="AM141" s="683">
        <f>SUM(AM106:AX140)</f>
        <v>0</v>
      </c>
      <c r="AN141" s="684"/>
      <c r="AO141" s="684"/>
      <c r="AP141" s="684"/>
      <c r="AQ141" s="684"/>
      <c r="AR141" s="684"/>
      <c r="AS141" s="684"/>
      <c r="AT141" s="684"/>
      <c r="AU141" s="684"/>
      <c r="AV141" s="684"/>
      <c r="AW141" s="684"/>
      <c r="AX141" s="685"/>
      <c r="AY141" s="147"/>
      <c r="AZ141" s="692" t="s">
        <v>151</v>
      </c>
      <c r="BA141" s="693"/>
      <c r="BB141" s="693"/>
      <c r="BC141" s="693"/>
      <c r="BD141" s="693"/>
      <c r="BE141" s="693"/>
      <c r="BF141" s="693"/>
      <c r="BG141" s="693"/>
      <c r="BH141" s="693"/>
      <c r="BI141" s="693"/>
      <c r="BJ141" s="693"/>
      <c r="BK141" s="693"/>
      <c r="BL141" s="693"/>
      <c r="BM141" s="693"/>
      <c r="BN141" s="693"/>
      <c r="BO141" s="693"/>
      <c r="BP141" s="693"/>
      <c r="BQ141" s="693"/>
      <c r="BR141" s="693"/>
      <c r="BS141" s="693"/>
      <c r="BT141" s="693"/>
      <c r="BU141" s="694"/>
      <c r="BV141" s="701" t="e">
        <f ca="1">SUM(BV106,BV116,BV121)</f>
        <v>#N/A</v>
      </c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  <c r="CJ141" s="702"/>
      <c r="CK141" s="703"/>
      <c r="CL141" s="137">
        <v>2</v>
      </c>
    </row>
    <row r="142" spans="2:169" ht="5.25" customHeight="1">
      <c r="B142" s="333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4"/>
      <c r="AL142" s="531"/>
      <c r="AM142" s="686"/>
      <c r="AN142" s="687"/>
      <c r="AO142" s="687"/>
      <c r="AP142" s="687"/>
      <c r="AQ142" s="687"/>
      <c r="AR142" s="687"/>
      <c r="AS142" s="687"/>
      <c r="AT142" s="687"/>
      <c r="AU142" s="687"/>
      <c r="AV142" s="687"/>
      <c r="AW142" s="687"/>
      <c r="AX142" s="688"/>
      <c r="AY142" s="147"/>
      <c r="AZ142" s="695"/>
      <c r="BA142" s="696"/>
      <c r="BB142" s="696"/>
      <c r="BC142" s="696"/>
      <c r="BD142" s="696"/>
      <c r="BE142" s="696"/>
      <c r="BF142" s="696"/>
      <c r="BG142" s="696"/>
      <c r="BH142" s="696"/>
      <c r="BI142" s="696"/>
      <c r="BJ142" s="696"/>
      <c r="BK142" s="696"/>
      <c r="BL142" s="696"/>
      <c r="BM142" s="696"/>
      <c r="BN142" s="696"/>
      <c r="BO142" s="696"/>
      <c r="BP142" s="696"/>
      <c r="BQ142" s="696"/>
      <c r="BR142" s="696"/>
      <c r="BS142" s="696"/>
      <c r="BT142" s="696"/>
      <c r="BU142" s="697"/>
      <c r="BV142" s="704"/>
      <c r="BW142" s="705"/>
      <c r="BX142" s="705"/>
      <c r="BY142" s="705"/>
      <c r="BZ142" s="705"/>
      <c r="CA142" s="705"/>
      <c r="CB142" s="705"/>
      <c r="CC142" s="705"/>
      <c r="CD142" s="705"/>
      <c r="CE142" s="705"/>
      <c r="CF142" s="705"/>
      <c r="CG142" s="705"/>
      <c r="CH142" s="705"/>
      <c r="CI142" s="705"/>
      <c r="CJ142" s="705"/>
      <c r="CK142" s="706"/>
    </row>
    <row r="143" spans="2:169" ht="5.2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4"/>
      <c r="Y143" s="334"/>
      <c r="Z143" s="334"/>
      <c r="AA143" s="334"/>
      <c r="AB143" s="334"/>
      <c r="AC143" s="334"/>
      <c r="AD143" s="334"/>
      <c r="AE143" s="334"/>
      <c r="AF143" s="334"/>
      <c r="AG143" s="334"/>
      <c r="AH143" s="334"/>
      <c r="AI143" s="334"/>
      <c r="AJ143" s="334"/>
      <c r="AK143" s="334"/>
      <c r="AL143" s="531"/>
      <c r="AM143" s="686"/>
      <c r="AN143" s="687"/>
      <c r="AO143" s="687"/>
      <c r="AP143" s="687"/>
      <c r="AQ143" s="687"/>
      <c r="AR143" s="687"/>
      <c r="AS143" s="687"/>
      <c r="AT143" s="687"/>
      <c r="AU143" s="687"/>
      <c r="AV143" s="687"/>
      <c r="AW143" s="687"/>
      <c r="AX143" s="688"/>
      <c r="AY143" s="147"/>
      <c r="AZ143" s="695"/>
      <c r="BA143" s="696"/>
      <c r="BB143" s="696"/>
      <c r="BC143" s="696"/>
      <c r="BD143" s="696"/>
      <c r="BE143" s="696"/>
      <c r="BF143" s="696"/>
      <c r="BG143" s="696"/>
      <c r="BH143" s="696"/>
      <c r="BI143" s="696"/>
      <c r="BJ143" s="696"/>
      <c r="BK143" s="696"/>
      <c r="BL143" s="696"/>
      <c r="BM143" s="696"/>
      <c r="BN143" s="696"/>
      <c r="BO143" s="696"/>
      <c r="BP143" s="696"/>
      <c r="BQ143" s="696"/>
      <c r="BR143" s="696"/>
      <c r="BS143" s="696"/>
      <c r="BT143" s="696"/>
      <c r="BU143" s="697"/>
      <c r="BV143" s="704"/>
      <c r="BW143" s="705"/>
      <c r="BX143" s="705"/>
      <c r="BY143" s="705"/>
      <c r="BZ143" s="705"/>
      <c r="CA143" s="705"/>
      <c r="CB143" s="705"/>
      <c r="CC143" s="705"/>
      <c r="CD143" s="705"/>
      <c r="CE143" s="705"/>
      <c r="CF143" s="705"/>
      <c r="CG143" s="705"/>
      <c r="CH143" s="705"/>
      <c r="CI143" s="705"/>
      <c r="CJ143" s="705"/>
      <c r="CK143" s="706"/>
    </row>
    <row r="144" spans="2:169" ht="10.5" customHeight="1" thickBot="1">
      <c r="B144" s="424"/>
      <c r="C144" s="394"/>
      <c r="D144" s="394"/>
      <c r="E144" s="394"/>
      <c r="F144" s="394"/>
      <c r="G144" s="394"/>
      <c r="H144" s="394"/>
      <c r="I144" s="394"/>
      <c r="J144" s="394"/>
      <c r="K144" s="394"/>
      <c r="L144" s="394"/>
      <c r="M144" s="394"/>
      <c r="N144" s="394"/>
      <c r="O144" s="394"/>
      <c r="P144" s="394"/>
      <c r="Q144" s="394"/>
      <c r="R144" s="394"/>
      <c r="S144" s="394"/>
      <c r="T144" s="394"/>
      <c r="U144" s="394"/>
      <c r="V144" s="394"/>
      <c r="W144" s="394"/>
      <c r="X144" s="394"/>
      <c r="Y144" s="394"/>
      <c r="Z144" s="394"/>
      <c r="AA144" s="394"/>
      <c r="AB144" s="394"/>
      <c r="AC144" s="394"/>
      <c r="AD144" s="394"/>
      <c r="AE144" s="394"/>
      <c r="AF144" s="394"/>
      <c r="AG144" s="394"/>
      <c r="AH144" s="394"/>
      <c r="AI144" s="394"/>
      <c r="AJ144" s="394"/>
      <c r="AK144" s="394"/>
      <c r="AL144" s="532"/>
      <c r="AM144" s="689"/>
      <c r="AN144" s="690"/>
      <c r="AO144" s="690"/>
      <c r="AP144" s="690"/>
      <c r="AQ144" s="690"/>
      <c r="AR144" s="690"/>
      <c r="AS144" s="690"/>
      <c r="AT144" s="690"/>
      <c r="AU144" s="690"/>
      <c r="AV144" s="690"/>
      <c r="AW144" s="690"/>
      <c r="AX144" s="691"/>
      <c r="AY144" s="147"/>
      <c r="AZ144" s="698"/>
      <c r="BA144" s="699"/>
      <c r="BB144" s="699"/>
      <c r="BC144" s="699"/>
      <c r="BD144" s="699"/>
      <c r="BE144" s="699"/>
      <c r="BF144" s="699"/>
      <c r="BG144" s="699"/>
      <c r="BH144" s="699"/>
      <c r="BI144" s="699"/>
      <c r="BJ144" s="699"/>
      <c r="BK144" s="699"/>
      <c r="BL144" s="699"/>
      <c r="BM144" s="699"/>
      <c r="BN144" s="699"/>
      <c r="BO144" s="699"/>
      <c r="BP144" s="699"/>
      <c r="BQ144" s="699"/>
      <c r="BR144" s="699"/>
      <c r="BS144" s="699"/>
      <c r="BT144" s="699"/>
      <c r="BU144" s="700"/>
      <c r="BV144" s="707"/>
      <c r="BW144" s="708"/>
      <c r="BX144" s="708"/>
      <c r="BY144" s="708"/>
      <c r="BZ144" s="708"/>
      <c r="CA144" s="708"/>
      <c r="CB144" s="708"/>
      <c r="CC144" s="708"/>
      <c r="CD144" s="708"/>
      <c r="CE144" s="708"/>
      <c r="CF144" s="708"/>
      <c r="CG144" s="708"/>
      <c r="CH144" s="708"/>
      <c r="CI144" s="708"/>
      <c r="CJ144" s="708"/>
      <c r="CK144" s="709"/>
    </row>
    <row r="145" spans="2:169" ht="8.1" customHeight="1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2"/>
      <c r="AZ145" s="142"/>
      <c r="BA145" s="142"/>
      <c r="BB145" s="142"/>
      <c r="BC145" s="142"/>
      <c r="BD145" s="142"/>
      <c r="BE145" s="142"/>
      <c r="BF145" s="142"/>
      <c r="BG145" s="142"/>
      <c r="BH145" s="142"/>
      <c r="BI145" s="142"/>
      <c r="BJ145" s="142"/>
      <c r="BK145" s="142"/>
      <c r="BL145" s="142"/>
      <c r="BM145" s="142"/>
      <c r="BN145" s="142"/>
      <c r="BO145" s="142"/>
      <c r="BP145" s="142"/>
      <c r="BQ145" s="142"/>
      <c r="BR145" s="142"/>
      <c r="BS145" s="142"/>
      <c r="BT145" s="142"/>
      <c r="BU145" s="142"/>
      <c r="BV145" s="142"/>
      <c r="BW145" s="142"/>
      <c r="BX145" s="142"/>
      <c r="BY145" s="142"/>
      <c r="BZ145" s="142"/>
      <c r="CA145" s="142"/>
      <c r="CB145" s="142"/>
      <c r="CD145" s="175"/>
      <c r="CE145" s="143"/>
      <c r="CF145" s="143"/>
      <c r="CG145" s="143"/>
      <c r="CH145" s="145"/>
      <c r="CI145" s="145"/>
      <c r="CJ145" s="147"/>
      <c r="CK145" s="147"/>
      <c r="CL145" s="147"/>
      <c r="CM145" s="149"/>
      <c r="CN145" s="599"/>
      <c r="CO145" s="599"/>
      <c r="CP145" s="599"/>
      <c r="CQ145" s="599"/>
      <c r="CR145" s="599"/>
      <c r="CS145" s="599"/>
      <c r="CT145" s="599"/>
      <c r="CU145" s="599"/>
      <c r="CV145" s="790"/>
      <c r="CW145" s="790"/>
      <c r="CX145" s="790"/>
      <c r="CY145" s="790"/>
      <c r="CZ145" s="790"/>
      <c r="DA145" s="790"/>
      <c r="DB145" s="790"/>
      <c r="DC145" s="790"/>
      <c r="DD145" s="790"/>
      <c r="DE145" s="790"/>
      <c r="DF145" s="790"/>
      <c r="DG145" s="790"/>
      <c r="DH145" s="790"/>
      <c r="DI145" s="790"/>
      <c r="DJ145" s="790"/>
      <c r="DK145" s="790"/>
      <c r="DL145" s="790"/>
      <c r="DM145" s="599"/>
      <c r="DN145" s="599"/>
      <c r="DO145" s="599"/>
      <c r="DP145" s="599"/>
      <c r="DQ145" s="599"/>
      <c r="DR145" s="599"/>
      <c r="DS145" s="599"/>
      <c r="DT145" s="599"/>
      <c r="DU145" s="599"/>
      <c r="DV145" s="599"/>
      <c r="DW145" s="599"/>
      <c r="DX145" s="599"/>
      <c r="DY145" s="599"/>
      <c r="DZ145" s="599"/>
      <c r="EA145" s="599"/>
      <c r="EB145" s="599"/>
      <c r="EC145" s="599"/>
      <c r="ED145" s="599"/>
      <c r="EE145" s="599"/>
      <c r="EF145" s="599"/>
      <c r="EG145" s="789"/>
      <c r="EH145" s="789"/>
      <c r="EI145" s="789"/>
      <c r="EJ145" s="789"/>
      <c r="EK145" s="789"/>
      <c r="EL145" s="789"/>
      <c r="EM145" s="789"/>
      <c r="EN145" s="789"/>
      <c r="EO145" s="789"/>
      <c r="EP145" s="789"/>
      <c r="EQ145" s="789"/>
      <c r="ER145" s="789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144"/>
      <c r="FJ145" s="144"/>
      <c r="FK145" s="144"/>
      <c r="FL145" s="144"/>
      <c r="FM145" s="144"/>
    </row>
    <row r="146" spans="2:169" ht="15.75" customHeight="1">
      <c r="B146" s="788"/>
      <c r="C146" s="788"/>
      <c r="D146" s="788"/>
      <c r="E146" s="788"/>
      <c r="F146" s="788"/>
      <c r="G146" s="788"/>
      <c r="H146" s="788"/>
      <c r="I146" s="788"/>
      <c r="J146" s="174"/>
      <c r="K146" s="174"/>
      <c r="L146" s="174"/>
      <c r="M146" s="174"/>
      <c r="N146" s="174"/>
      <c r="O146" s="174"/>
      <c r="P146" s="174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2"/>
      <c r="BB146" s="141"/>
      <c r="BC146" s="141"/>
      <c r="BD146" s="141"/>
      <c r="BN146" s="788"/>
      <c r="BO146" s="788"/>
      <c r="BP146" s="788"/>
      <c r="BQ146" s="788"/>
      <c r="BR146" s="788"/>
      <c r="BS146" s="788"/>
      <c r="BT146" s="788"/>
      <c r="BU146" s="788"/>
      <c r="BV146" s="788"/>
      <c r="BW146" s="788"/>
      <c r="BX146" s="788"/>
      <c r="BY146" s="788"/>
      <c r="BZ146" s="788"/>
      <c r="CA146" s="788"/>
      <c r="CB146" s="788"/>
      <c r="CC146" s="788"/>
      <c r="CD146" s="788"/>
      <c r="CE146" s="788"/>
      <c r="CF146" s="788"/>
      <c r="CG146" s="788"/>
      <c r="CH146" s="788"/>
      <c r="CI146" s="788"/>
      <c r="CJ146" s="788"/>
      <c r="CK146" s="788"/>
      <c r="CL146" s="149"/>
      <c r="CM146" s="149"/>
      <c r="CN146" s="599"/>
      <c r="CO146" s="599"/>
      <c r="CP146" s="599"/>
      <c r="CQ146" s="599"/>
      <c r="CR146" s="599"/>
      <c r="CS146" s="599"/>
      <c r="CT146" s="599"/>
      <c r="CU146" s="599"/>
      <c r="CV146" s="790"/>
      <c r="CW146" s="790"/>
      <c r="CX146" s="790"/>
      <c r="CY146" s="790"/>
      <c r="CZ146" s="790"/>
      <c r="DA146" s="790"/>
      <c r="DB146" s="790"/>
      <c r="DC146" s="790"/>
      <c r="DD146" s="790"/>
      <c r="DE146" s="790"/>
      <c r="DF146" s="790"/>
      <c r="DG146" s="790"/>
      <c r="DH146" s="790"/>
      <c r="DI146" s="790"/>
      <c r="DJ146" s="790"/>
      <c r="DK146" s="790"/>
      <c r="DL146" s="790"/>
      <c r="DM146" s="599"/>
      <c r="DN146" s="599"/>
      <c r="DO146" s="599"/>
      <c r="DP146" s="599"/>
      <c r="DQ146" s="599"/>
      <c r="DR146" s="599"/>
      <c r="DS146" s="599"/>
      <c r="DT146" s="599"/>
      <c r="DU146" s="599"/>
      <c r="DV146" s="599"/>
      <c r="DW146" s="599"/>
      <c r="DX146" s="599"/>
      <c r="DY146" s="599"/>
      <c r="DZ146" s="599"/>
      <c r="EA146" s="599"/>
      <c r="EB146" s="599"/>
      <c r="EC146" s="599"/>
      <c r="ED146" s="599"/>
      <c r="EE146" s="599"/>
      <c r="EF146" s="599"/>
      <c r="EG146" s="789"/>
      <c r="EH146" s="789"/>
      <c r="EI146" s="789"/>
      <c r="EJ146" s="789"/>
      <c r="EK146" s="789"/>
      <c r="EL146" s="789"/>
      <c r="EM146" s="789"/>
      <c r="EN146" s="789"/>
      <c r="EO146" s="789"/>
      <c r="EP146" s="789"/>
      <c r="EQ146" s="789"/>
      <c r="ER146" s="789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144"/>
      <c r="FJ146" s="144"/>
      <c r="FK146" s="144"/>
      <c r="FL146" s="144"/>
      <c r="FM146" s="144"/>
    </row>
    <row r="147" spans="2:169" ht="16.5" customHeight="1">
      <c r="CH147" s="177"/>
      <c r="CI147" s="177"/>
      <c r="CJ147" s="789"/>
      <c r="CK147" s="789"/>
      <c r="CL147" s="789"/>
      <c r="CM147" s="789"/>
      <c r="CN147" s="789"/>
      <c r="CO147" s="789"/>
      <c r="CP147" s="789"/>
      <c r="CQ147" s="789"/>
      <c r="CR147" s="789"/>
      <c r="CS147" s="789"/>
      <c r="CT147" s="789"/>
      <c r="CU147" s="789"/>
      <c r="CV147" s="806"/>
      <c r="CW147" s="806"/>
      <c r="CX147" s="806"/>
      <c r="CY147" s="806"/>
      <c r="CZ147" s="806"/>
      <c r="DA147" s="806"/>
      <c r="DB147" s="806"/>
      <c r="DC147" s="806"/>
      <c r="DD147" s="806"/>
      <c r="DE147" s="806"/>
      <c r="DF147" s="806"/>
      <c r="DG147" s="806"/>
      <c r="DH147" s="806"/>
      <c r="DI147" s="806"/>
      <c r="DJ147" s="806"/>
      <c r="DK147" s="806"/>
      <c r="DL147" s="806"/>
      <c r="DM147" s="789"/>
      <c r="DN147" s="789"/>
      <c r="DO147" s="789"/>
      <c r="DP147" s="789"/>
      <c r="DQ147" s="789"/>
      <c r="DR147" s="789"/>
      <c r="DS147" s="789"/>
      <c r="DT147" s="789"/>
      <c r="DU147" s="789"/>
      <c r="DV147" s="789"/>
      <c r="DW147" s="789"/>
      <c r="DX147" s="789"/>
      <c r="DY147" s="789"/>
      <c r="DZ147" s="789"/>
      <c r="EA147" s="789"/>
      <c r="EB147" s="789"/>
      <c r="EC147" s="789"/>
      <c r="ED147" s="789"/>
      <c r="EE147" s="789"/>
      <c r="EF147" s="789"/>
      <c r="EG147" s="789"/>
      <c r="EH147" s="789"/>
      <c r="EI147" s="789"/>
      <c r="EJ147" s="789"/>
      <c r="EK147" s="789"/>
      <c r="EL147" s="789"/>
      <c r="EM147" s="789"/>
      <c r="EN147" s="789"/>
      <c r="EO147" s="789"/>
      <c r="EP147" s="789"/>
      <c r="EQ147" s="789"/>
      <c r="ER147" s="789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144"/>
      <c r="FJ147" s="144"/>
      <c r="FK147" s="144"/>
      <c r="FL147" s="144"/>
      <c r="FM147" s="144"/>
    </row>
    <row r="148" spans="2:169" ht="16.5" customHeight="1">
      <c r="CH148" s="177"/>
      <c r="CI148" s="177"/>
    </row>
  </sheetData>
  <sheetProtection password="CC07" sheet="1" objects="1" scenarios="1"/>
  <mergeCells count="295">
    <mergeCell ref="CL24:CN25"/>
    <mergeCell ref="AQ24:AX25"/>
    <mergeCell ref="BB24:BD25"/>
    <mergeCell ref="BE24:BG25"/>
    <mergeCell ref="BH24:BJ25"/>
    <mergeCell ref="BK24:BM25"/>
    <mergeCell ref="BN24:BP25"/>
    <mergeCell ref="AY24:BA25"/>
    <mergeCell ref="BV25:CH25"/>
    <mergeCell ref="BV136:CK140"/>
    <mergeCell ref="BV131:CK135"/>
    <mergeCell ref="BV126:CK130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EM145:EN145"/>
    <mergeCell ref="EO145:EP145"/>
    <mergeCell ref="EQ145:ER145"/>
    <mergeCell ref="DM145:DN145"/>
    <mergeCell ref="EQ146:ER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CN146:CO146"/>
    <mergeCell ref="CP146:CQ146"/>
    <mergeCell ref="CR146:CS146"/>
    <mergeCell ref="CT146:CU146"/>
    <mergeCell ref="BV106:CK110"/>
    <mergeCell ref="D111:AL115"/>
    <mergeCell ref="AM111:AX115"/>
    <mergeCell ref="BB111:BC115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BB121:BC125"/>
    <mergeCell ref="BD121:BU125"/>
    <mergeCell ref="BV121:CK125"/>
    <mergeCell ref="B141:AL144"/>
    <mergeCell ref="AM141:AX144"/>
    <mergeCell ref="AZ141:BU144"/>
    <mergeCell ref="BV141:CK144"/>
    <mergeCell ref="D136:AL140"/>
    <mergeCell ref="AM136:AX140"/>
    <mergeCell ref="BD136:BU140"/>
    <mergeCell ref="BD131:BU135"/>
    <mergeCell ref="AZ106:BA140"/>
    <mergeCell ref="BB106:BC110"/>
    <mergeCell ref="BD106:BU110"/>
    <mergeCell ref="BD111:BU115"/>
    <mergeCell ref="BV111:CK115"/>
    <mergeCell ref="D116:AL120"/>
    <mergeCell ref="D131:AL135"/>
    <mergeCell ref="AM131:AX135"/>
    <mergeCell ref="BB126:BC140"/>
    <mergeCell ref="BD126:BU130"/>
    <mergeCell ref="BB116:BC120"/>
    <mergeCell ref="BD116:BU120"/>
    <mergeCell ref="BV116:CK120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126:AL130"/>
    <mergeCell ref="AM126:AX130"/>
    <mergeCell ref="D121:AL125"/>
    <mergeCell ref="AM121:AX125"/>
    <mergeCell ref="BZ92:CK96"/>
    <mergeCell ref="D77:AA81"/>
    <mergeCell ref="AB77:AH81"/>
    <mergeCell ref="AI77:AT81"/>
    <mergeCell ref="AU77:BY81"/>
    <mergeCell ref="BZ77:CK81"/>
    <mergeCell ref="D82:AA86"/>
    <mergeCell ref="AB82:AH86"/>
    <mergeCell ref="AI82:AT86"/>
    <mergeCell ref="AU82:BY86"/>
    <mergeCell ref="BZ82:CK86"/>
    <mergeCell ref="AB92:AH96"/>
    <mergeCell ref="BZ67:CK71"/>
    <mergeCell ref="D72:AA76"/>
    <mergeCell ref="AB72:AH76"/>
    <mergeCell ref="AI72:AT76"/>
    <mergeCell ref="AU72:BY76"/>
    <mergeCell ref="BZ72:CK76"/>
    <mergeCell ref="AI87:AT91"/>
    <mergeCell ref="AU87:BY91"/>
    <mergeCell ref="BZ87:CK91"/>
    <mergeCell ref="AB67:AH68"/>
    <mergeCell ref="AB69:AE71"/>
    <mergeCell ref="AF69:AH71"/>
    <mergeCell ref="BZ62:CK66"/>
    <mergeCell ref="CN63:CO63"/>
    <mergeCell ref="AI52:AT56"/>
    <mergeCell ref="BZ52:CK56"/>
    <mergeCell ref="D57:AA61"/>
    <mergeCell ref="AB57:AH61"/>
    <mergeCell ref="AI57:AT61"/>
    <mergeCell ref="BZ57:CK61"/>
    <mergeCell ref="D62:U66"/>
    <mergeCell ref="V62:AA66"/>
    <mergeCell ref="AB62:AH63"/>
    <mergeCell ref="D52:U56"/>
    <mergeCell ref="AU52:BR56"/>
    <mergeCell ref="BS52:BY56"/>
    <mergeCell ref="AU57:BR61"/>
    <mergeCell ref="BS57:BY61"/>
    <mergeCell ref="BZ42:CK46"/>
    <mergeCell ref="D47:AA51"/>
    <mergeCell ref="AB47:AH51"/>
    <mergeCell ref="AI47:AT51"/>
    <mergeCell ref="BZ47:CK51"/>
    <mergeCell ref="BZ29:CK31"/>
    <mergeCell ref="D32:AH36"/>
    <mergeCell ref="AI32:AT36"/>
    <mergeCell ref="BZ32:CK36"/>
    <mergeCell ref="D37:AH41"/>
    <mergeCell ref="AI37:AT41"/>
    <mergeCell ref="BZ37:CK41"/>
    <mergeCell ref="AU32:BR36"/>
    <mergeCell ref="BS32:BY36"/>
    <mergeCell ref="AU37:BR41"/>
    <mergeCell ref="BS37:BY41"/>
    <mergeCell ref="AU42:BR46"/>
    <mergeCell ref="BS42:BY46"/>
    <mergeCell ref="BS47:BY51"/>
    <mergeCell ref="AU47:BR51"/>
    <mergeCell ref="AQ26:AZ27"/>
    <mergeCell ref="BA26:BH27"/>
    <mergeCell ref="B29:C96"/>
    <mergeCell ref="D29:AH31"/>
    <mergeCell ref="AI29:AT31"/>
    <mergeCell ref="AU29:BY31"/>
    <mergeCell ref="D42:AA46"/>
    <mergeCell ref="AB42:AH46"/>
    <mergeCell ref="AI42:AT46"/>
    <mergeCell ref="AI62:AT66"/>
    <mergeCell ref="AU62:BY66"/>
    <mergeCell ref="D67:AA71"/>
    <mergeCell ref="AI67:AT71"/>
    <mergeCell ref="AU67:BY71"/>
    <mergeCell ref="AI92:AT96"/>
    <mergeCell ref="AU92:BY96"/>
    <mergeCell ref="D87:AA91"/>
    <mergeCell ref="AB87:AH91"/>
    <mergeCell ref="D92:AA96"/>
    <mergeCell ref="V52:AA56"/>
    <mergeCell ref="AB52:AE56"/>
    <mergeCell ref="AF52:AH56"/>
    <mergeCell ref="AB64:AE66"/>
    <mergeCell ref="AF64:AH66"/>
    <mergeCell ref="AC24:AD25"/>
    <mergeCell ref="AE24:AJ25"/>
    <mergeCell ref="AK24:AN25"/>
    <mergeCell ref="AO24:AP25"/>
    <mergeCell ref="B26:I27"/>
    <mergeCell ref="J26:R27"/>
    <mergeCell ref="S26:V27"/>
    <mergeCell ref="W26:AB27"/>
    <mergeCell ref="AC26:AD27"/>
    <mergeCell ref="AE26:AG27"/>
    <mergeCell ref="B24:I25"/>
    <mergeCell ref="J24:K25"/>
    <mergeCell ref="L24:P25"/>
    <mergeCell ref="Q24:R25"/>
    <mergeCell ref="S24:X25"/>
    <mergeCell ref="Y24:AB25"/>
    <mergeCell ref="AI26:AM27"/>
    <mergeCell ref="AO26:AP27"/>
    <mergeCell ref="B22:I23"/>
    <mergeCell ref="J22:V23"/>
    <mergeCell ref="W22:AD23"/>
    <mergeCell ref="AE22:AP23"/>
    <mergeCell ref="W19:AD21"/>
    <mergeCell ref="AT21:BB23"/>
    <mergeCell ref="AT15:BB19"/>
    <mergeCell ref="BC15:CK20"/>
    <mergeCell ref="B16:I18"/>
    <mergeCell ref="J16:V18"/>
    <mergeCell ref="W16:AD18"/>
    <mergeCell ref="B19:I21"/>
    <mergeCell ref="J19:R21"/>
    <mergeCell ref="S19:V21"/>
    <mergeCell ref="AE19:AH19"/>
    <mergeCell ref="AI19:AL19"/>
    <mergeCell ref="AM19:AP19"/>
    <mergeCell ref="AE20:AH21"/>
    <mergeCell ref="AI20:AL21"/>
    <mergeCell ref="AM20:AP21"/>
    <mergeCell ref="AE16:AH16"/>
    <mergeCell ref="AI16:AL16"/>
    <mergeCell ref="O4:Q5"/>
    <mergeCell ref="R4:T5"/>
    <mergeCell ref="U4:W5"/>
    <mergeCell ref="X4:Z5"/>
    <mergeCell ref="AA4:AC5"/>
    <mergeCell ref="BC21:BH23"/>
    <mergeCell ref="BI21:BL23"/>
    <mergeCell ref="AM16:AP16"/>
    <mergeCell ref="AE17:AH18"/>
    <mergeCell ref="AI17:AL18"/>
    <mergeCell ref="AM17:AP18"/>
    <mergeCell ref="AR4:CB5"/>
    <mergeCell ref="BM21:BX23"/>
    <mergeCell ref="BY21:CK23"/>
    <mergeCell ref="BV26:CH26"/>
    <mergeCell ref="N2:BQ2"/>
    <mergeCell ref="BR2:BY2"/>
    <mergeCell ref="BZ2:CC2"/>
    <mergeCell ref="CD2:CG2"/>
    <mergeCell ref="CH2:CK2"/>
    <mergeCell ref="N3:BQ3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AT8:BB14"/>
    <mergeCell ref="B4:N5"/>
  </mergeCells>
  <phoneticPr fontId="2"/>
  <dataValidations count="1">
    <dataValidation type="whole" operator="greaterThanOrEqual" allowBlank="1" showInputMessage="1" showErrorMessage="1" sqref="AE17:AP18 W26:AB27 AI26:AM27" xr:uid="{00000000-0002-0000-0200-000000000000}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4" fitToWidth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A1:U42"/>
  <sheetViews>
    <sheetView topLeftCell="A10" zoomScale="85" zoomScaleNormal="85" workbookViewId="0">
      <selection activeCell="J31" sqref="J31"/>
    </sheetView>
  </sheetViews>
  <sheetFormatPr defaultColWidth="9.125" defaultRowHeight="13.5"/>
  <cols>
    <col min="1" max="1" width="29.75" style="2" bestFit="1" customWidth="1"/>
    <col min="2" max="2" width="15.75" style="2" customWidth="1"/>
    <col min="3" max="3" width="11.75" style="2" customWidth="1"/>
    <col min="4" max="4" width="8.875" style="2" customWidth="1"/>
    <col min="5" max="5" width="8.125" style="2" customWidth="1"/>
    <col min="6" max="6" width="25.5" style="2" bestFit="1" customWidth="1"/>
    <col min="7" max="7" width="22.75" style="27" customWidth="1"/>
    <col min="8" max="8" width="6.5" style="2" bestFit="1" customWidth="1"/>
    <col min="9" max="9" width="8.5" style="2" customWidth="1"/>
    <col min="10" max="10" width="21.5" style="2" bestFit="1" customWidth="1"/>
    <col min="11" max="11" width="11.125" style="2" bestFit="1" customWidth="1"/>
    <col min="12" max="12" width="3.875" style="2" customWidth="1"/>
    <col min="13" max="13" width="13.125" style="2" customWidth="1"/>
    <col min="14" max="14" width="8.875" style="2" bestFit="1" customWidth="1"/>
    <col min="15" max="15" width="11.5" style="2" customWidth="1"/>
    <col min="16" max="16" width="3.875" style="2" customWidth="1"/>
    <col min="17" max="17" width="8.875" style="2" bestFit="1" customWidth="1"/>
    <col min="18" max="18" width="6.5" style="2" customWidth="1"/>
    <col min="19" max="19" width="6" style="2" customWidth="1"/>
    <col min="20" max="20" width="18.625" style="2" customWidth="1"/>
    <col min="21" max="21" width="6.5" style="2" customWidth="1"/>
    <col min="22" max="16384" width="9.125" style="2"/>
  </cols>
  <sheetData>
    <row r="1" spans="1:21" s="47" customFormat="1" ht="17.25">
      <c r="A1" s="46" t="s">
        <v>136</v>
      </c>
      <c r="G1" s="48"/>
    </row>
    <row r="2" spans="1:21">
      <c r="A2" s="18" t="s">
        <v>57</v>
      </c>
      <c r="B2" s="32" t="s">
        <v>75</v>
      </c>
      <c r="C2" s="32" t="s">
        <v>87</v>
      </c>
      <c r="D2" s="18"/>
      <c r="F2" s="18" t="s">
        <v>73</v>
      </c>
      <c r="G2" s="16" t="s">
        <v>76</v>
      </c>
      <c r="H2" s="16"/>
      <c r="J2" s="20" t="s">
        <v>74</v>
      </c>
      <c r="K2" s="21" t="s">
        <v>76</v>
      </c>
      <c r="L2" s="21"/>
      <c r="N2" s="22" t="s">
        <v>77</v>
      </c>
      <c r="O2" s="23"/>
      <c r="P2" s="23"/>
      <c r="Q2" s="23"/>
      <c r="R2" s="23"/>
      <c r="S2" s="23"/>
      <c r="T2" s="23"/>
      <c r="U2" s="23"/>
    </row>
    <row r="3" spans="1:21">
      <c r="A3" s="31" t="s">
        <v>58</v>
      </c>
      <c r="B3" s="41" t="s">
        <v>137</v>
      </c>
      <c r="C3" s="3"/>
      <c r="D3" s="31"/>
      <c r="F3" s="3" t="s">
        <v>62</v>
      </c>
      <c r="G3" s="4" t="str">
        <f ca="1">VLOOKUP(C4,N5:O10,2,FALSE)</f>
        <v>乳児</v>
      </c>
      <c r="H3" s="4"/>
      <c r="J3" s="3" t="s">
        <v>20</v>
      </c>
      <c r="K3" s="14" t="e">
        <f ca="1">G8</f>
        <v>#N/A</v>
      </c>
      <c r="L3" s="14" t="s">
        <v>79</v>
      </c>
      <c r="N3" s="19" t="s">
        <v>62</v>
      </c>
      <c r="Q3" s="19" t="s">
        <v>66</v>
      </c>
    </row>
    <row r="4" spans="1:21">
      <c r="A4" s="31" t="s">
        <v>7</v>
      </c>
      <c r="B4" s="17" t="s">
        <v>112</v>
      </c>
      <c r="C4" s="15">
        <f ca="1">INDIRECT(CONCATENATE(B$3,"!",B4))</f>
        <v>0</v>
      </c>
      <c r="D4" s="31" t="s">
        <v>60</v>
      </c>
      <c r="F4" s="3" t="s">
        <v>65</v>
      </c>
      <c r="G4" s="4">
        <f ca="1">C5</f>
        <v>0</v>
      </c>
      <c r="H4" s="4" t="s">
        <v>35</v>
      </c>
      <c r="J4" s="3" t="s">
        <v>40</v>
      </c>
      <c r="K4" s="14" t="e">
        <f ca="1">G9*$C$8</f>
        <v>#N/A</v>
      </c>
      <c r="L4" s="14" t="s">
        <v>79</v>
      </c>
      <c r="N4" s="9" t="s">
        <v>63</v>
      </c>
      <c r="O4" s="9" t="s">
        <v>64</v>
      </c>
      <c r="Q4" s="3" t="s">
        <v>67</v>
      </c>
      <c r="R4" s="3" t="s">
        <v>68</v>
      </c>
    </row>
    <row r="5" spans="1:21">
      <c r="A5" s="31" t="s">
        <v>206</v>
      </c>
      <c r="B5" s="17" t="s">
        <v>140</v>
      </c>
      <c r="C5" s="15">
        <f ca="1">INDIRECT(CONCATENATE(B$3,"!",B5))</f>
        <v>0</v>
      </c>
      <c r="D5" s="31" t="s">
        <v>35</v>
      </c>
      <c r="F5" s="3" t="s">
        <v>84</v>
      </c>
      <c r="G5" s="4" t="e">
        <f ca="1">VLOOKUP(G4,Q5:Q21,1,TRUE)</f>
        <v>#N/A</v>
      </c>
      <c r="H5" s="4" t="s">
        <v>83</v>
      </c>
      <c r="J5" s="12" t="s">
        <v>233</v>
      </c>
      <c r="K5" s="14">
        <f ca="1">G10+(G11*$C$8)</f>
        <v>0</v>
      </c>
      <c r="L5" s="14" t="s">
        <v>79</v>
      </c>
      <c r="M5" s="75"/>
      <c r="N5" s="9">
        <v>5</v>
      </c>
      <c r="O5" s="10" t="s">
        <v>53</v>
      </c>
      <c r="Q5" s="74">
        <v>1</v>
      </c>
      <c r="R5" s="73">
        <v>15</v>
      </c>
      <c r="T5" s="24" t="s">
        <v>243</v>
      </c>
      <c r="U5" s="24" t="s">
        <v>245</v>
      </c>
    </row>
    <row r="6" spans="1:21">
      <c r="A6" s="31" t="s">
        <v>59</v>
      </c>
      <c r="B6" s="17" t="s">
        <v>207</v>
      </c>
      <c r="C6" s="15">
        <f t="shared" ref="C6:C16" ca="1" si="0">INDIRECT(CONCATENATE(B$3,"!",B6))</f>
        <v>0</v>
      </c>
      <c r="D6" s="31"/>
      <c r="F6" s="3" t="s">
        <v>85</v>
      </c>
      <c r="G6" s="4" t="e">
        <f ca="1">VLOOKUP(G5,Q5:R21,2,TRUE)</f>
        <v>#N/A</v>
      </c>
      <c r="H6" s="4" t="s">
        <v>86</v>
      </c>
      <c r="J6" s="50" t="s">
        <v>129</v>
      </c>
      <c r="K6" s="131">
        <f ca="1">ROUNDDOWN(G12+(G13*$C$8),-1)</f>
        <v>0</v>
      </c>
      <c r="L6" s="51" t="s">
        <v>79</v>
      </c>
      <c r="M6" s="76" t="s">
        <v>227</v>
      </c>
      <c r="N6" s="9">
        <v>4</v>
      </c>
      <c r="O6" s="10" t="s">
        <v>53</v>
      </c>
      <c r="Q6" s="74">
        <v>16</v>
      </c>
      <c r="R6" s="73">
        <v>25</v>
      </c>
      <c r="T6" s="3" t="s">
        <v>244</v>
      </c>
      <c r="U6" s="3"/>
    </row>
    <row r="7" spans="1:21">
      <c r="A7" s="31" t="s">
        <v>34</v>
      </c>
      <c r="B7" s="17" t="s">
        <v>208</v>
      </c>
      <c r="C7" s="15">
        <f t="shared" ca="1" si="0"/>
        <v>0</v>
      </c>
      <c r="D7" s="31"/>
      <c r="F7" s="3" t="s">
        <v>72</v>
      </c>
      <c r="G7" s="126" t="e">
        <f ca="1">CONCATENATE(C11,"-",G5,"-",G3)</f>
        <v>#N/A</v>
      </c>
      <c r="H7" s="4"/>
      <c r="J7" s="3" t="s">
        <v>178</v>
      </c>
      <c r="K7" s="131">
        <f ca="1">IF(C15="",0,ROUNDDOWN((G14*C15)+(G15*$C$8*C15),-1))</f>
        <v>0</v>
      </c>
      <c r="L7" s="51" t="s">
        <v>79</v>
      </c>
      <c r="M7" s="76" t="s">
        <v>227</v>
      </c>
      <c r="N7" s="9">
        <v>3</v>
      </c>
      <c r="O7" s="10" t="s">
        <v>54</v>
      </c>
      <c r="Q7" s="74">
        <v>26</v>
      </c>
      <c r="R7" s="73">
        <v>35</v>
      </c>
    </row>
    <row r="8" spans="1:21">
      <c r="A8" s="31" t="s">
        <v>173</v>
      </c>
      <c r="B8" s="17" t="s">
        <v>174</v>
      </c>
      <c r="C8" s="15">
        <f t="shared" ca="1" si="0"/>
        <v>0</v>
      </c>
      <c r="D8" s="31" t="s">
        <v>61</v>
      </c>
      <c r="F8" s="3" t="s">
        <v>20</v>
      </c>
      <c r="G8" s="14" t="e">
        <f ca="1">VLOOKUP($G$7,保育単価１【幼稚園】!D:Z,2,FALSE)</f>
        <v>#N/A</v>
      </c>
      <c r="H8" s="14" t="s">
        <v>79</v>
      </c>
      <c r="J8" s="52" t="s">
        <v>131</v>
      </c>
      <c r="K8" s="14">
        <f ca="1">G16+(G17*$C$8)</f>
        <v>0</v>
      </c>
      <c r="L8" s="53" t="s">
        <v>79</v>
      </c>
      <c r="M8" s="75"/>
      <c r="N8" s="9">
        <v>2</v>
      </c>
      <c r="O8" s="10" t="s">
        <v>55</v>
      </c>
      <c r="Q8" s="74">
        <v>36</v>
      </c>
      <c r="R8" s="73">
        <v>45</v>
      </c>
      <c r="T8" s="24" t="s">
        <v>246</v>
      </c>
      <c r="U8" s="24" t="s">
        <v>245</v>
      </c>
    </row>
    <row r="9" spans="1:21">
      <c r="A9" s="31" t="s">
        <v>119</v>
      </c>
      <c r="B9" s="17" t="s">
        <v>141</v>
      </c>
      <c r="C9" s="15">
        <f t="shared" ca="1" si="0"/>
        <v>0</v>
      </c>
      <c r="D9" s="31"/>
      <c r="F9" s="3" t="s">
        <v>36</v>
      </c>
      <c r="G9" s="14" t="e">
        <f ca="1">VLOOKUP($G$7,保育単価１【幼稚園】!D:Z,3,FALSE)</f>
        <v>#N/A</v>
      </c>
      <c r="H9" s="14" t="s">
        <v>79</v>
      </c>
      <c r="J9" s="33" t="s">
        <v>132</v>
      </c>
      <c r="K9" s="14">
        <f ca="1">IF(C17="施設内調理",(G18*C18+G19*C18*$C$8),IF(C17="外部搬入",(G20*C18+G21*C18*$C$8),0))</f>
        <v>0</v>
      </c>
      <c r="L9" s="14" t="s">
        <v>79</v>
      </c>
      <c r="M9" s="75"/>
      <c r="N9" s="9">
        <v>1</v>
      </c>
      <c r="O9" s="10" t="s">
        <v>55</v>
      </c>
      <c r="Q9" s="74">
        <v>46</v>
      </c>
      <c r="R9" s="73">
        <v>60</v>
      </c>
      <c r="T9" s="3" t="s">
        <v>247</v>
      </c>
      <c r="U9" s="3"/>
    </row>
    <row r="10" spans="1:21">
      <c r="A10" s="31" t="s">
        <v>120</v>
      </c>
      <c r="B10" s="17" t="s">
        <v>142</v>
      </c>
      <c r="C10" s="15">
        <f t="shared" ca="1" si="0"/>
        <v>0</v>
      </c>
      <c r="D10" s="31"/>
      <c r="F10" s="12" t="s">
        <v>234</v>
      </c>
      <c r="G10" s="14">
        <f ca="1">IF(C12="○",VLOOKUP($G$7,保育単価１【幼稚園】!D:Z,4,FALSE),0)</f>
        <v>0</v>
      </c>
      <c r="H10" s="14" t="s">
        <v>79</v>
      </c>
      <c r="J10" s="3" t="s">
        <v>179</v>
      </c>
      <c r="K10" s="14">
        <f ca="1">IF(C19="",0,ROUNDDOWN(G22*C19,-1))</f>
        <v>0</v>
      </c>
      <c r="L10" s="14" t="s">
        <v>79</v>
      </c>
      <c r="M10" s="76" t="s">
        <v>227</v>
      </c>
      <c r="N10" s="9">
        <v>0</v>
      </c>
      <c r="O10" s="10" t="s">
        <v>56</v>
      </c>
      <c r="Q10" s="74">
        <v>61</v>
      </c>
      <c r="R10" s="73">
        <v>75</v>
      </c>
    </row>
    <row r="11" spans="1:21">
      <c r="A11" s="31" t="s">
        <v>70</v>
      </c>
      <c r="B11" s="17" t="s">
        <v>143</v>
      </c>
      <c r="C11" s="15">
        <f t="shared" ca="1" si="0"/>
        <v>0</v>
      </c>
      <c r="D11" s="31" t="s">
        <v>71</v>
      </c>
      <c r="F11" s="12" t="s">
        <v>235</v>
      </c>
      <c r="G11" s="14">
        <f ca="1">IF(C12="○",VLOOKUP($G$7,保育単価１【幼稚園】!D:Z,5,FALSE),0)</f>
        <v>0</v>
      </c>
      <c r="H11" s="14" t="s">
        <v>79</v>
      </c>
      <c r="J11" s="3" t="s">
        <v>229</v>
      </c>
      <c r="K11" s="14" t="e">
        <f ca="1">ROUNDDOWN((G23+(G24*$C$8))/$C$7,-1)</f>
        <v>#DIV/0!</v>
      </c>
      <c r="L11" s="14" t="s">
        <v>79</v>
      </c>
      <c r="M11" s="76" t="s">
        <v>227</v>
      </c>
      <c r="Q11" s="74">
        <v>76</v>
      </c>
      <c r="R11" s="73">
        <v>90</v>
      </c>
    </row>
    <row r="12" spans="1:21">
      <c r="A12" s="12" t="s">
        <v>233</v>
      </c>
      <c r="B12" s="49" t="s">
        <v>144</v>
      </c>
      <c r="C12" s="15" t="str">
        <f t="shared" ca="1" si="0"/>
        <v/>
      </c>
      <c r="D12" s="3"/>
      <c r="F12" s="12" t="s">
        <v>152</v>
      </c>
      <c r="G12" s="14">
        <f ca="1">IF(C13="○",VLOOKUP($G$7,保育単価１【幼稚園】!D:Z,6,FALSE),0)</f>
        <v>0</v>
      </c>
      <c r="H12" s="4" t="s">
        <v>61</v>
      </c>
      <c r="J12" s="1" t="s">
        <v>180</v>
      </c>
      <c r="K12" s="14" t="e">
        <f ca="1">ROUNDDOWN((G25+(G26*$C$8))/$C$7,-1)</f>
        <v>#DIV/0!</v>
      </c>
      <c r="L12" s="14" t="s">
        <v>79</v>
      </c>
      <c r="M12" s="76" t="s">
        <v>227</v>
      </c>
      <c r="Q12" s="74">
        <v>91</v>
      </c>
      <c r="R12" s="73">
        <v>105</v>
      </c>
    </row>
    <row r="13" spans="1:21">
      <c r="A13" s="50" t="s">
        <v>129</v>
      </c>
      <c r="B13" s="49" t="s">
        <v>145</v>
      </c>
      <c r="C13" s="15" t="str">
        <f t="shared" ca="1" si="0"/>
        <v/>
      </c>
      <c r="D13" s="3"/>
      <c r="F13" s="50" t="s">
        <v>153</v>
      </c>
      <c r="G13" s="14">
        <f ca="1">IF(C13="○",VLOOKUP($G$7,保育単価１【幼稚園】!D:Z,7,FALSE),0)</f>
        <v>0</v>
      </c>
      <c r="H13" s="51" t="s">
        <v>79</v>
      </c>
      <c r="J13" s="127" t="s">
        <v>110</v>
      </c>
      <c r="K13" s="14" t="e">
        <f ca="1">ROUNDDOWN((G27+(G28*$C$8))/$C$7,-1)</f>
        <v>#DIV/0!</v>
      </c>
      <c r="L13" s="14" t="s">
        <v>79</v>
      </c>
      <c r="M13" s="76" t="s">
        <v>227</v>
      </c>
      <c r="Q13" s="74">
        <v>106</v>
      </c>
      <c r="R13" s="73">
        <v>120</v>
      </c>
    </row>
    <row r="14" spans="1:21">
      <c r="A14" s="3" t="s">
        <v>178</v>
      </c>
      <c r="B14" s="49" t="s">
        <v>214</v>
      </c>
      <c r="C14" s="15" t="str">
        <f t="shared" ca="1" si="0"/>
        <v/>
      </c>
      <c r="D14" s="3"/>
      <c r="F14" s="3" t="s">
        <v>176</v>
      </c>
      <c r="G14" s="14">
        <f ca="1">IF(C14="○",VLOOKUP($G$7,保育単価１【幼稚園】!D:Z,8,FALSE),0)</f>
        <v>0</v>
      </c>
      <c r="H14" s="51" t="s">
        <v>79</v>
      </c>
      <c r="J14" s="29" t="s">
        <v>181</v>
      </c>
      <c r="K14" s="14" t="e">
        <f ca="1">ROUNDDOWN((G29+(G30*$C$8))/$C$7,-1)</f>
        <v>#DIV/0!</v>
      </c>
      <c r="L14" s="51" t="s">
        <v>79</v>
      </c>
      <c r="M14" s="76" t="s">
        <v>227</v>
      </c>
      <c r="Q14" s="74">
        <v>121</v>
      </c>
      <c r="R14" s="73">
        <v>135</v>
      </c>
    </row>
    <row r="15" spans="1:21">
      <c r="A15" s="3" t="s">
        <v>215</v>
      </c>
      <c r="B15" s="49" t="s">
        <v>146</v>
      </c>
      <c r="C15" s="15" t="str">
        <f t="shared" ca="1" si="0"/>
        <v/>
      </c>
      <c r="D15" s="3" t="s">
        <v>216</v>
      </c>
      <c r="F15" s="3" t="s">
        <v>177</v>
      </c>
      <c r="G15" s="14">
        <f ca="1">IF(C14="○",VLOOKUP($G$7,保育単価１【幼稚園】!D:Z,9,FALSE),0)</f>
        <v>0</v>
      </c>
      <c r="H15" s="51" t="s">
        <v>79</v>
      </c>
      <c r="J15" s="54" t="s">
        <v>182</v>
      </c>
      <c r="K15" s="14" t="e">
        <f ca="1">ROUNDDOWN((G31+(G32*$C$8))/$C$7,-1)</f>
        <v>#DIV/0!</v>
      </c>
      <c r="L15" s="51" t="s">
        <v>79</v>
      </c>
      <c r="M15" s="76" t="s">
        <v>227</v>
      </c>
      <c r="Q15" s="74">
        <v>136</v>
      </c>
      <c r="R15" s="73">
        <v>150</v>
      </c>
    </row>
    <row r="16" spans="1:21">
      <c r="A16" s="52" t="s">
        <v>131</v>
      </c>
      <c r="B16" s="49" t="s">
        <v>147</v>
      </c>
      <c r="C16" s="15" t="str">
        <f t="shared" ca="1" si="0"/>
        <v/>
      </c>
      <c r="D16" s="3"/>
      <c r="F16" s="52" t="s">
        <v>154</v>
      </c>
      <c r="G16" s="14">
        <f ca="1">IF(C16="○",VLOOKUP($G$7,保育単価１【幼稚園】!D:Z,10,FALSE),0)</f>
        <v>0</v>
      </c>
      <c r="H16" s="53" t="s">
        <v>79</v>
      </c>
      <c r="J16" s="54" t="s">
        <v>175</v>
      </c>
      <c r="K16" s="14" t="e">
        <f ca="1">ROUNDDOWN((G33*C9+G34*C10)/$C$7,-1)</f>
        <v>#DIV/0!</v>
      </c>
      <c r="L16" s="51" t="s">
        <v>79</v>
      </c>
      <c r="M16" s="76" t="s">
        <v>227</v>
      </c>
      <c r="Q16" s="74">
        <v>151</v>
      </c>
      <c r="R16" s="73">
        <v>180</v>
      </c>
    </row>
    <row r="17" spans="1:18">
      <c r="A17" s="33" t="s">
        <v>132</v>
      </c>
      <c r="B17" s="49" t="s">
        <v>219</v>
      </c>
      <c r="C17" s="15" t="str">
        <f t="shared" ref="C17:C27" ca="1" si="1">INDIRECT(CONCATENATE(B$3,"!",B17))</f>
        <v/>
      </c>
      <c r="D17" s="3"/>
      <c r="F17" s="13" t="s">
        <v>155</v>
      </c>
      <c r="G17" s="14">
        <f ca="1">IF(C16="○",VLOOKUP($G$7,保育単価１【幼稚園】!D:Z,11,FALSE),0)</f>
        <v>0</v>
      </c>
      <c r="H17" s="14" t="s">
        <v>79</v>
      </c>
      <c r="J17" s="55" t="s">
        <v>183</v>
      </c>
      <c r="K17" s="26">
        <f ca="1">G35</f>
        <v>0</v>
      </c>
      <c r="L17" s="51" t="s">
        <v>79</v>
      </c>
      <c r="M17" s="76"/>
      <c r="Q17" s="74">
        <v>181</v>
      </c>
      <c r="R17" s="73">
        <v>210</v>
      </c>
    </row>
    <row r="18" spans="1:18">
      <c r="A18" s="33" t="s">
        <v>218</v>
      </c>
      <c r="B18" s="49" t="s">
        <v>220</v>
      </c>
      <c r="C18" s="15" t="str">
        <f t="shared" ca="1" si="1"/>
        <v/>
      </c>
      <c r="D18" s="3" t="s">
        <v>217</v>
      </c>
      <c r="F18" s="33" t="s">
        <v>156</v>
      </c>
      <c r="G18" s="14">
        <f ca="1">IF(C17="施設内調理",VLOOKUP($G$7,保育単価１【幼稚園】!D:Z,12,FALSE),0)</f>
        <v>0</v>
      </c>
      <c r="H18" s="14" t="s">
        <v>79</v>
      </c>
      <c r="J18" s="55" t="s">
        <v>111</v>
      </c>
      <c r="K18" s="14" t="e">
        <f ca="1">ROUNDDOWN((G36+(G37*$C$8))/$C$7,-1)</f>
        <v>#DIV/0!</v>
      </c>
      <c r="L18" s="14" t="s">
        <v>79</v>
      </c>
      <c r="M18" s="76" t="s">
        <v>227</v>
      </c>
      <c r="Q18" s="74">
        <v>211</v>
      </c>
      <c r="R18" s="73">
        <v>240</v>
      </c>
    </row>
    <row r="19" spans="1:18">
      <c r="A19" s="3" t="s">
        <v>179</v>
      </c>
      <c r="B19" s="49" t="s">
        <v>221</v>
      </c>
      <c r="C19" s="15" t="str">
        <f t="shared" ca="1" si="1"/>
        <v/>
      </c>
      <c r="D19" s="3" t="s">
        <v>217</v>
      </c>
      <c r="F19" s="33" t="s">
        <v>157</v>
      </c>
      <c r="G19" s="14">
        <f ca="1">IF(C17="施設内調理",VLOOKUP($G$7,保育単価１【幼稚園】!D:Z,13,FALSE),0)</f>
        <v>0</v>
      </c>
      <c r="H19" s="14" t="s">
        <v>79</v>
      </c>
      <c r="J19" s="1" t="s">
        <v>250</v>
      </c>
      <c r="K19" s="4">
        <f ca="1">G38+(G39*$C$8)</f>
        <v>0</v>
      </c>
      <c r="L19" s="14" t="s">
        <v>79</v>
      </c>
      <c r="Q19" s="74">
        <v>241</v>
      </c>
      <c r="R19" s="73">
        <v>270</v>
      </c>
    </row>
    <row r="20" spans="1:18">
      <c r="A20" s="3" t="s">
        <v>229</v>
      </c>
      <c r="B20" s="49" t="s">
        <v>148</v>
      </c>
      <c r="C20" s="30" t="str">
        <f t="shared" ca="1" si="1"/>
        <v/>
      </c>
      <c r="D20" s="3"/>
      <c r="F20" s="33" t="s">
        <v>158</v>
      </c>
      <c r="G20" s="14">
        <f ca="1">IF(C17="外部搬入",VLOOKUP($G$7,保育単価１【幼稚園】!D:Z,14,FALSE),0)</f>
        <v>0</v>
      </c>
      <c r="H20" s="14" t="s">
        <v>79</v>
      </c>
      <c r="J20" s="3" t="s">
        <v>258</v>
      </c>
      <c r="K20" s="26" t="e">
        <f ca="1">ROUNDDOWN((G40*C30)/C7,-1)</f>
        <v>#DIV/0!</v>
      </c>
      <c r="L20" s="4" t="s">
        <v>79</v>
      </c>
      <c r="M20" s="75" t="s">
        <v>227</v>
      </c>
      <c r="Q20" s="74">
        <v>271</v>
      </c>
      <c r="R20" s="73">
        <v>300</v>
      </c>
    </row>
    <row r="21" spans="1:18">
      <c r="A21" s="1" t="s">
        <v>180</v>
      </c>
      <c r="B21" s="49" t="s">
        <v>149</v>
      </c>
      <c r="C21" s="30" t="str">
        <f t="shared" ca="1" si="1"/>
        <v/>
      </c>
      <c r="D21" s="3"/>
      <c r="F21" s="33" t="s">
        <v>159</v>
      </c>
      <c r="G21" s="14">
        <f ca="1">IF(C17="外部搬入",VLOOKUP($G$7,保育単価１【幼稚園】!D:Z,15,FALSE),0)</f>
        <v>0</v>
      </c>
      <c r="H21" s="14" t="s">
        <v>79</v>
      </c>
      <c r="J21" s="1" t="s">
        <v>268</v>
      </c>
      <c r="K21" s="4">
        <f ca="1">G41+(G42*$C$8)</f>
        <v>0</v>
      </c>
      <c r="L21" s="14" t="s">
        <v>79</v>
      </c>
      <c r="Q21" s="74">
        <v>301</v>
      </c>
      <c r="R21" s="73">
        <v>999</v>
      </c>
    </row>
    <row r="22" spans="1:18">
      <c r="A22" s="56" t="s">
        <v>110</v>
      </c>
      <c r="B22" s="57" t="s">
        <v>150</v>
      </c>
      <c r="C22" s="58" t="str">
        <f t="shared" ca="1" si="1"/>
        <v/>
      </c>
      <c r="D22" s="59"/>
      <c r="F22" s="3" t="s">
        <v>161</v>
      </c>
      <c r="G22" s="14">
        <f ca="1">IF(C19="",0,VLOOKUP($G$7,保育単価１【幼稚園】!D:Z,16,FALSE))</f>
        <v>0</v>
      </c>
      <c r="H22" s="14" t="s">
        <v>79</v>
      </c>
      <c r="Q22"/>
    </row>
    <row r="23" spans="1:18">
      <c r="A23" s="29" t="s">
        <v>181</v>
      </c>
      <c r="B23" s="57" t="s">
        <v>222</v>
      </c>
      <c r="C23" s="58" t="str">
        <f t="shared" ca="1" si="1"/>
        <v/>
      </c>
      <c r="D23" s="3"/>
      <c r="F23" s="3" t="s">
        <v>230</v>
      </c>
      <c r="G23" s="26">
        <f ca="1">IF(C20="○",保育単価2!C2,0)</f>
        <v>0</v>
      </c>
      <c r="H23" s="14" t="s">
        <v>79</v>
      </c>
      <c r="Q23"/>
    </row>
    <row r="24" spans="1:18">
      <c r="A24" s="29" t="s">
        <v>182</v>
      </c>
      <c r="B24" s="57" t="s">
        <v>223</v>
      </c>
      <c r="C24" s="58" t="str">
        <f t="shared" ca="1" si="1"/>
        <v/>
      </c>
      <c r="D24" s="3"/>
      <c r="F24" s="3" t="s">
        <v>231</v>
      </c>
      <c r="G24" s="26">
        <f ca="1">IF(C20="○",保育単価2!C3,0)</f>
        <v>0</v>
      </c>
      <c r="H24" s="14" t="s">
        <v>79</v>
      </c>
      <c r="Q24"/>
    </row>
    <row r="25" spans="1:18">
      <c r="A25" s="29" t="s">
        <v>175</v>
      </c>
      <c r="B25" s="57" t="s">
        <v>224</v>
      </c>
      <c r="C25" s="58">
        <f t="shared" ca="1" si="1"/>
        <v>0</v>
      </c>
      <c r="D25" s="3"/>
      <c r="F25" s="1" t="s">
        <v>171</v>
      </c>
      <c r="G25" s="26">
        <f ca="1">IF(C21="○",保育単価2!C4,0)</f>
        <v>0</v>
      </c>
      <c r="H25" s="14" t="s">
        <v>79</v>
      </c>
      <c r="Q25"/>
    </row>
    <row r="26" spans="1:18">
      <c r="A26" s="1" t="s">
        <v>82</v>
      </c>
      <c r="B26" s="57" t="s">
        <v>225</v>
      </c>
      <c r="C26" s="58" t="str">
        <f t="shared" ca="1" si="1"/>
        <v/>
      </c>
      <c r="D26" s="3"/>
      <c r="F26" s="1" t="s">
        <v>172</v>
      </c>
      <c r="G26" s="26">
        <f ca="1">IF(C21="○",保育単価2!C5,0)</f>
        <v>0</v>
      </c>
      <c r="H26" s="14" t="s">
        <v>79</v>
      </c>
      <c r="Q26"/>
    </row>
    <row r="27" spans="1:18">
      <c r="A27" s="1" t="s">
        <v>111</v>
      </c>
      <c r="B27" s="49" t="s">
        <v>226</v>
      </c>
      <c r="C27" s="30" t="str">
        <f t="shared" ca="1" si="1"/>
        <v/>
      </c>
      <c r="D27" s="3"/>
      <c r="F27" s="127" t="s">
        <v>162</v>
      </c>
      <c r="G27" s="28">
        <f ca="1">IF(C22="A",保育単価2!C6,IF(C22="B",保育単価2!C8,0))</f>
        <v>0</v>
      </c>
      <c r="H27" s="14" t="s">
        <v>79</v>
      </c>
      <c r="Q27"/>
    </row>
    <row r="28" spans="1:18">
      <c r="A28" s="1" t="s">
        <v>250</v>
      </c>
      <c r="B28" s="49" t="s">
        <v>251</v>
      </c>
      <c r="C28" s="30" t="str">
        <f ca="1">INDIRECT(CONCATENATE(B$3,"!",B28))</f>
        <v/>
      </c>
      <c r="D28" s="3"/>
      <c r="F28" s="127" t="s">
        <v>167</v>
      </c>
      <c r="G28" s="28">
        <f ca="1">IF(C22="A",保育単価2!C7,IF(C22="B",保育単価2!C9,0))</f>
        <v>0</v>
      </c>
      <c r="H28" s="14" t="s">
        <v>79</v>
      </c>
      <c r="Q28"/>
    </row>
    <row r="29" spans="1:18">
      <c r="A29" s="179" t="s">
        <v>256</v>
      </c>
      <c r="B29" s="180" t="s">
        <v>265</v>
      </c>
      <c r="C29" s="30">
        <f ca="1">INDIRECT(CONCATENATE(B$3,"!",B29))</f>
        <v>0</v>
      </c>
      <c r="D29" s="3"/>
      <c r="F29" s="29" t="s">
        <v>163</v>
      </c>
      <c r="G29" s="26">
        <f ca="1">IF(C23="○",保育単価2!C10,0)</f>
        <v>0</v>
      </c>
      <c r="H29" s="14" t="s">
        <v>79</v>
      </c>
      <c r="Q29"/>
    </row>
    <row r="30" spans="1:18">
      <c r="A30" s="179" t="s">
        <v>262</v>
      </c>
      <c r="B30" s="180" t="s">
        <v>264</v>
      </c>
      <c r="C30" s="3">
        <f ca="1">INDIRECT(CONCATENATE(B$3,"!",B30))</f>
        <v>0</v>
      </c>
      <c r="D30" s="84" t="s">
        <v>35</v>
      </c>
      <c r="F30" s="29" t="s">
        <v>168</v>
      </c>
      <c r="G30" s="26">
        <f ca="1">IF(C23="○",保育単価2!C11,0)</f>
        <v>0</v>
      </c>
      <c r="H30" s="14" t="s">
        <v>79</v>
      </c>
      <c r="Q30"/>
    </row>
    <row r="31" spans="1:18">
      <c r="A31" s="1" t="s">
        <v>268</v>
      </c>
      <c r="B31" s="49" t="s">
        <v>273</v>
      </c>
      <c r="C31" s="30">
        <f ca="1">INDIRECT(CONCATENATE(B$3,"!",B31))</f>
        <v>0</v>
      </c>
      <c r="D31" s="3"/>
      <c r="F31" s="29" t="s">
        <v>164</v>
      </c>
      <c r="G31" s="26">
        <f ca="1">IF(C24="○",保育単価2!C12,0)</f>
        <v>0</v>
      </c>
      <c r="H31" s="14" t="s">
        <v>79</v>
      </c>
      <c r="Q31"/>
    </row>
    <row r="32" spans="1:18">
      <c r="A32" s="187"/>
      <c r="B32" s="188"/>
      <c r="C32" s="189"/>
      <c r="D32" s="190"/>
      <c r="F32" s="29" t="s">
        <v>169</v>
      </c>
      <c r="G32" s="26">
        <f ca="1">IF(C24="○",保育単価2!C13,0)</f>
        <v>0</v>
      </c>
      <c r="H32" s="14" t="s">
        <v>79</v>
      </c>
      <c r="Q32"/>
    </row>
    <row r="33" spans="6:17">
      <c r="F33" s="29" t="s">
        <v>165</v>
      </c>
      <c r="G33" s="26">
        <f ca="1">IF(C25="適",保育単価2!C14,0)</f>
        <v>0</v>
      </c>
      <c r="H33" s="14" t="s">
        <v>79</v>
      </c>
      <c r="Q33"/>
    </row>
    <row r="34" spans="6:17">
      <c r="F34" s="29" t="s">
        <v>166</v>
      </c>
      <c r="G34" s="14">
        <f ca="1">IF(C25="適",保育単価2!C15,0)</f>
        <v>0</v>
      </c>
      <c r="H34" s="14" t="s">
        <v>79</v>
      </c>
      <c r="Q34"/>
    </row>
    <row r="35" spans="6:17">
      <c r="F35" s="1" t="s">
        <v>82</v>
      </c>
      <c r="G35" s="14">
        <f ca="1">IF(C26="",0,VLOOKUP(C26,保育単価2!B:C,2,FALSE))</f>
        <v>0</v>
      </c>
      <c r="H35" s="14" t="s">
        <v>79</v>
      </c>
      <c r="Q35"/>
    </row>
    <row r="36" spans="6:17">
      <c r="F36" s="1" t="s">
        <v>170</v>
      </c>
      <c r="G36" s="14">
        <f ca="1">IF(C27="配置",保育単価2!C21,IF(C27="兼務",保育単価2!C23,IF(C27="嘱託",保育単価2!C25,0)))</f>
        <v>0</v>
      </c>
      <c r="H36" s="14" t="s">
        <v>79</v>
      </c>
      <c r="Q36"/>
    </row>
    <row r="37" spans="6:17">
      <c r="F37" s="1" t="s">
        <v>117</v>
      </c>
      <c r="G37" s="14">
        <f ca="1">IF(C27="配置",保育単価2!C22,IF(C27="兼務",保育単価2!C24,IF(C27="嘱託",保育単価2!C26,0)))</f>
        <v>0</v>
      </c>
      <c r="H37" s="14" t="s">
        <v>79</v>
      </c>
      <c r="Q37"/>
    </row>
    <row r="38" spans="6:17">
      <c r="F38" s="1" t="s">
        <v>250</v>
      </c>
      <c r="G38" s="4">
        <f ca="1">IF(C28="○",VLOOKUP($G$7,保育単価１【幼稚園】!D:U,17,FALSE),0)</f>
        <v>0</v>
      </c>
      <c r="H38" s="14" t="s">
        <v>79</v>
      </c>
      <c r="Q38"/>
    </row>
    <row r="39" spans="6:17" ht="27">
      <c r="F39" s="115" t="s">
        <v>254</v>
      </c>
      <c r="G39" s="4">
        <f ca="1">IF(C28="○",VLOOKUP($G$7,保育単価１【幼稚園】!D:U,18,FALSE),0)</f>
        <v>0</v>
      </c>
      <c r="H39" s="14" t="s">
        <v>79</v>
      </c>
    </row>
    <row r="40" spans="6:17">
      <c r="F40" s="29" t="s">
        <v>256</v>
      </c>
      <c r="G40" s="14">
        <f ca="1">IF(C29="適",保育単価2!C27,0)</f>
        <v>0</v>
      </c>
      <c r="H40" s="14" t="s">
        <v>79</v>
      </c>
    </row>
    <row r="41" spans="6:17">
      <c r="F41" s="1" t="s">
        <v>268</v>
      </c>
      <c r="G41" s="4">
        <f ca="1">IF(C31="○",VLOOKUP($G$7,保育単価１【幼稚園】!D:Z,19,FALSE),0)</f>
        <v>0</v>
      </c>
      <c r="H41" s="14" t="s">
        <v>79</v>
      </c>
    </row>
    <row r="42" spans="6:17" ht="27">
      <c r="F42" s="115" t="s">
        <v>269</v>
      </c>
      <c r="G42" s="4">
        <f ca="1">IF(C31="○",VLOOKUP($G$7,保育単価１【幼稚園】!D:Z,20,FALSE),0)</f>
        <v>0</v>
      </c>
      <c r="H42" s="14" t="s">
        <v>79</v>
      </c>
    </row>
  </sheetData>
  <phoneticPr fontId="2"/>
  <conditionalFormatting sqref="Q5:Q21">
    <cfRule type="expression" dxfId="24" priority="1">
      <formula>Q5&lt;#REF!</formula>
    </cfRule>
    <cfRule type="expression" dxfId="23" priority="2">
      <formula>Q5&gt;#REF!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499984740745262"/>
  </sheetPr>
  <dimension ref="A1:AA276"/>
  <sheetViews>
    <sheetView zoomScaleNormal="100" workbookViewId="0">
      <selection activeCell="T148" sqref="T148"/>
    </sheetView>
  </sheetViews>
  <sheetFormatPr defaultColWidth="9.125" defaultRowHeight="13.5"/>
  <cols>
    <col min="1" max="1" width="14" style="5" customWidth="1"/>
    <col min="2" max="2" width="12.125" style="6" customWidth="1"/>
    <col min="3" max="3" width="14.875" style="7" customWidth="1"/>
    <col min="4" max="4" width="17.5" style="8" customWidth="1"/>
    <col min="5" max="5" width="13" style="5" bestFit="1" customWidth="1"/>
    <col min="6" max="6" width="12.875" style="5" bestFit="1" customWidth="1"/>
    <col min="7" max="7" width="14.5" style="5" customWidth="1"/>
    <col min="8" max="8" width="12.25" style="5" bestFit="1" customWidth="1"/>
    <col min="9" max="9" width="13" style="5" customWidth="1"/>
    <col min="10" max="10" width="14.875" style="5" bestFit="1" customWidth="1"/>
    <col min="11" max="11" width="15.25" style="35" customWidth="1"/>
    <col min="12" max="12" width="10.75" style="35" customWidth="1"/>
    <col min="13" max="13" width="14.5" style="34" bestFit="1" customWidth="1"/>
    <col min="14" max="16384" width="9.125" style="5"/>
  </cols>
  <sheetData>
    <row r="1" spans="1:27" s="44" customFormat="1" ht="17.649999999999999" customHeight="1">
      <c r="A1" s="42" t="s">
        <v>274</v>
      </c>
      <c r="B1" s="43"/>
      <c r="D1" s="45">
        <v>1</v>
      </c>
      <c r="E1" s="44">
        <v>2</v>
      </c>
      <c r="F1" s="45">
        <v>3</v>
      </c>
      <c r="G1" s="44">
        <v>4</v>
      </c>
      <c r="H1" s="45">
        <v>5</v>
      </c>
      <c r="I1" s="44">
        <v>6</v>
      </c>
      <c r="J1" s="45">
        <v>7</v>
      </c>
      <c r="K1" s="44">
        <v>8</v>
      </c>
      <c r="L1" s="45">
        <v>9</v>
      </c>
      <c r="M1" s="44">
        <v>10</v>
      </c>
      <c r="N1" s="45">
        <v>11</v>
      </c>
      <c r="O1" s="44">
        <v>12</v>
      </c>
      <c r="P1" s="45">
        <v>13</v>
      </c>
      <c r="Q1" s="44">
        <v>14</v>
      </c>
      <c r="R1" s="45">
        <v>15</v>
      </c>
      <c r="S1" s="44">
        <v>16</v>
      </c>
      <c r="T1" s="45">
        <v>17</v>
      </c>
      <c r="U1" s="44">
        <v>18</v>
      </c>
      <c r="V1" s="45">
        <v>19</v>
      </c>
      <c r="W1" s="44">
        <v>20</v>
      </c>
      <c r="X1" s="45">
        <v>21</v>
      </c>
      <c r="Y1" s="44">
        <v>22</v>
      </c>
      <c r="Z1" s="45">
        <v>23</v>
      </c>
      <c r="AA1" s="45"/>
    </row>
    <row r="2" spans="1:27" s="39" customFormat="1" ht="17.649999999999999" customHeight="1">
      <c r="A2" s="36" t="s">
        <v>64</v>
      </c>
      <c r="B2" s="37" t="s">
        <v>69</v>
      </c>
      <c r="C2" s="36" t="s">
        <v>52</v>
      </c>
      <c r="D2" s="36" t="s">
        <v>72</v>
      </c>
      <c r="E2" s="36" t="s">
        <v>20</v>
      </c>
      <c r="F2" s="38" t="s">
        <v>184</v>
      </c>
      <c r="G2" s="36" t="s">
        <v>185</v>
      </c>
      <c r="H2" s="38" t="s">
        <v>186</v>
      </c>
      <c r="I2" s="38" t="s">
        <v>187</v>
      </c>
      <c r="J2" s="40" t="s">
        <v>153</v>
      </c>
      <c r="K2" s="60" t="s">
        <v>259</v>
      </c>
      <c r="L2" s="61" t="s">
        <v>188</v>
      </c>
      <c r="M2" s="61" t="s">
        <v>189</v>
      </c>
      <c r="N2" s="61" t="s">
        <v>190</v>
      </c>
      <c r="O2" s="61" t="s">
        <v>191</v>
      </c>
      <c r="P2" s="61" t="s">
        <v>192</v>
      </c>
      <c r="Q2" s="61" t="s">
        <v>193</v>
      </c>
      <c r="R2" s="61" t="s">
        <v>194</v>
      </c>
      <c r="S2" s="61" t="s">
        <v>160</v>
      </c>
      <c r="T2" s="60" t="s">
        <v>252</v>
      </c>
      <c r="U2" s="38" t="s">
        <v>253</v>
      </c>
      <c r="V2" s="60" t="s">
        <v>270</v>
      </c>
      <c r="W2" s="38" t="s">
        <v>271</v>
      </c>
    </row>
    <row r="3" spans="1:27" s="70" customFormat="1" ht="10.15" customHeight="1">
      <c r="A3" s="62" t="s">
        <v>199</v>
      </c>
      <c r="B3" s="63">
        <v>106</v>
      </c>
      <c r="C3" s="64" t="s">
        <v>54</v>
      </c>
      <c r="D3" s="64" t="str">
        <f t="shared" ref="D3:D66" si="0">CONCATENATE($A3,"-",$B3,"-",$C3)</f>
        <v>10/100-106-３歳児</v>
      </c>
      <c r="E3" s="200">
        <v>45210</v>
      </c>
      <c r="F3" s="200">
        <v>430</v>
      </c>
      <c r="G3" s="202">
        <v>710</v>
      </c>
      <c r="H3" s="202">
        <v>7</v>
      </c>
      <c r="I3" s="65">
        <v>0</v>
      </c>
      <c r="J3" s="65">
        <v>0</v>
      </c>
      <c r="K3" s="202">
        <v>4360</v>
      </c>
      <c r="L3" s="202">
        <v>40</v>
      </c>
      <c r="M3" s="65">
        <v>670</v>
      </c>
      <c r="N3" s="65">
        <v>6</v>
      </c>
      <c r="O3" s="65">
        <v>420</v>
      </c>
      <c r="P3" s="65">
        <v>4</v>
      </c>
      <c r="Q3" s="65">
        <v>70</v>
      </c>
      <c r="R3" s="71">
        <v>1</v>
      </c>
      <c r="S3" s="65">
        <v>240</v>
      </c>
      <c r="T3" s="204">
        <v>8720</v>
      </c>
      <c r="U3" s="205">
        <v>80</v>
      </c>
      <c r="V3" s="63"/>
      <c r="W3" s="63"/>
      <c r="X3" s="72"/>
      <c r="Y3" s="72"/>
      <c r="Z3" s="72"/>
      <c r="AA3" s="72"/>
    </row>
    <row r="4" spans="1:27" s="70" customFormat="1" ht="10.15" customHeight="1">
      <c r="A4" s="62" t="s">
        <v>199</v>
      </c>
      <c r="B4" s="63">
        <v>121</v>
      </c>
      <c r="C4" s="64" t="s">
        <v>54</v>
      </c>
      <c r="D4" s="64" t="str">
        <f t="shared" si="0"/>
        <v>10/100-121-３歳児</v>
      </c>
      <c r="E4" s="200">
        <v>43590</v>
      </c>
      <c r="F4" s="200">
        <v>410</v>
      </c>
      <c r="G4" s="202">
        <v>630</v>
      </c>
      <c r="H4" s="202">
        <v>6</v>
      </c>
      <c r="I4" s="65">
        <v>660</v>
      </c>
      <c r="J4" s="65">
        <v>6</v>
      </c>
      <c r="K4" s="202">
        <v>3870</v>
      </c>
      <c r="L4" s="202">
        <v>30</v>
      </c>
      <c r="M4" s="65">
        <v>600</v>
      </c>
      <c r="N4" s="65">
        <v>6</v>
      </c>
      <c r="O4" s="65">
        <v>390</v>
      </c>
      <c r="P4" s="65">
        <v>3</v>
      </c>
      <c r="Q4" s="65">
        <v>70</v>
      </c>
      <c r="R4" s="71">
        <v>1</v>
      </c>
      <c r="S4" s="65">
        <v>240</v>
      </c>
      <c r="T4" s="204">
        <v>8720</v>
      </c>
      <c r="U4" s="205">
        <v>80</v>
      </c>
      <c r="V4" s="63"/>
      <c r="W4" s="63"/>
      <c r="X4" s="72"/>
      <c r="Y4" s="72"/>
      <c r="Z4" s="72"/>
      <c r="AA4" s="72"/>
    </row>
    <row r="5" spans="1:27" s="70" customFormat="1" ht="10.15" customHeight="1">
      <c r="A5" s="62" t="s">
        <v>199</v>
      </c>
      <c r="B5" s="63">
        <v>136</v>
      </c>
      <c r="C5" s="64" t="s">
        <v>54</v>
      </c>
      <c r="D5" s="64" t="str">
        <f t="shared" si="0"/>
        <v>10/100-136-３歳児</v>
      </c>
      <c r="E5" s="200">
        <v>42320</v>
      </c>
      <c r="F5" s="200">
        <v>400</v>
      </c>
      <c r="G5" s="202">
        <v>560</v>
      </c>
      <c r="H5" s="202">
        <v>5</v>
      </c>
      <c r="I5" s="65">
        <v>600</v>
      </c>
      <c r="J5" s="65">
        <v>6</v>
      </c>
      <c r="K5" s="202">
        <v>3480</v>
      </c>
      <c r="L5" s="202">
        <v>30</v>
      </c>
      <c r="M5" s="65">
        <v>540</v>
      </c>
      <c r="N5" s="65">
        <v>5</v>
      </c>
      <c r="O5" s="65">
        <v>370</v>
      </c>
      <c r="P5" s="65">
        <v>3</v>
      </c>
      <c r="Q5" s="65">
        <v>60</v>
      </c>
      <c r="R5" s="71">
        <v>1</v>
      </c>
      <c r="S5" s="65">
        <v>240</v>
      </c>
      <c r="T5" s="204">
        <v>8720</v>
      </c>
      <c r="U5" s="205">
        <v>80</v>
      </c>
      <c r="V5" s="63"/>
      <c r="W5" s="63"/>
      <c r="X5" s="72"/>
      <c r="Y5" s="72"/>
      <c r="Z5" s="72"/>
      <c r="AA5" s="72"/>
    </row>
    <row r="6" spans="1:27" s="70" customFormat="1" ht="10.15" customHeight="1">
      <c r="A6" s="62" t="s">
        <v>199</v>
      </c>
      <c r="B6" s="63">
        <v>1</v>
      </c>
      <c r="C6" s="64" t="s">
        <v>54</v>
      </c>
      <c r="D6" s="64" t="str">
        <f t="shared" si="0"/>
        <v>10/100-1-３歳児</v>
      </c>
      <c r="E6" s="200">
        <v>129100</v>
      </c>
      <c r="F6" s="200">
        <v>1270</v>
      </c>
      <c r="G6" s="202">
        <v>5680</v>
      </c>
      <c r="H6" s="202">
        <v>50</v>
      </c>
      <c r="I6" s="65">
        <v>6010</v>
      </c>
      <c r="J6" s="65">
        <v>60</v>
      </c>
      <c r="K6" s="202">
        <v>34880</v>
      </c>
      <c r="L6" s="202">
        <v>340</v>
      </c>
      <c r="M6" s="65">
        <v>3790</v>
      </c>
      <c r="N6" s="65">
        <v>30</v>
      </c>
      <c r="O6" s="65">
        <v>2840</v>
      </c>
      <c r="P6" s="65">
        <v>20</v>
      </c>
      <c r="Q6" s="65">
        <v>500</v>
      </c>
      <c r="R6" s="71">
        <v>5</v>
      </c>
      <c r="S6" s="65">
        <v>240</v>
      </c>
      <c r="T6" s="204">
        <v>8720</v>
      </c>
      <c r="U6" s="206">
        <v>80</v>
      </c>
      <c r="V6" s="114"/>
      <c r="W6" s="114"/>
    </row>
    <row r="7" spans="1:27" s="70" customFormat="1" ht="10.15" customHeight="1">
      <c r="A7" s="62" t="s">
        <v>199</v>
      </c>
      <c r="B7" s="63">
        <v>151</v>
      </c>
      <c r="C7" s="64" t="s">
        <v>54</v>
      </c>
      <c r="D7" s="64" t="str">
        <f t="shared" si="0"/>
        <v>10/100-151-３歳児</v>
      </c>
      <c r="E7" s="200">
        <v>40390</v>
      </c>
      <c r="F7" s="200">
        <v>380</v>
      </c>
      <c r="G7" s="202">
        <v>470</v>
      </c>
      <c r="H7" s="202">
        <v>4</v>
      </c>
      <c r="I7" s="65">
        <v>500</v>
      </c>
      <c r="J7" s="65">
        <v>5</v>
      </c>
      <c r="K7" s="202">
        <v>2900</v>
      </c>
      <c r="L7" s="202">
        <v>20</v>
      </c>
      <c r="M7" s="65">
        <v>520</v>
      </c>
      <c r="N7" s="65">
        <v>5</v>
      </c>
      <c r="O7" s="65">
        <v>320</v>
      </c>
      <c r="P7" s="65">
        <v>3</v>
      </c>
      <c r="Q7" s="65">
        <v>50</v>
      </c>
      <c r="R7" s="71">
        <v>1</v>
      </c>
      <c r="S7" s="65">
        <v>240</v>
      </c>
      <c r="T7" s="204">
        <v>8720</v>
      </c>
      <c r="U7" s="205">
        <v>80</v>
      </c>
      <c r="V7" s="63"/>
      <c r="W7" s="63"/>
      <c r="X7" s="72"/>
      <c r="Y7" s="72"/>
      <c r="Z7" s="72"/>
      <c r="AA7" s="72"/>
    </row>
    <row r="8" spans="1:27" s="70" customFormat="1" ht="10.15" customHeight="1">
      <c r="A8" s="62" t="s">
        <v>199</v>
      </c>
      <c r="B8" s="63">
        <v>16</v>
      </c>
      <c r="C8" s="64" t="s">
        <v>54</v>
      </c>
      <c r="D8" s="64" t="str">
        <f t="shared" si="0"/>
        <v>10/100-16-３歳児</v>
      </c>
      <c r="E8" s="200">
        <v>82760</v>
      </c>
      <c r="F8" s="200">
        <v>800</v>
      </c>
      <c r="G8" s="202">
        <v>3410</v>
      </c>
      <c r="H8" s="202">
        <v>30</v>
      </c>
      <c r="I8" s="65">
        <v>3600</v>
      </c>
      <c r="J8" s="65">
        <v>30</v>
      </c>
      <c r="K8" s="202">
        <v>20920</v>
      </c>
      <c r="L8" s="202">
        <v>200</v>
      </c>
      <c r="M8" s="65">
        <v>2600</v>
      </c>
      <c r="N8" s="65">
        <v>20</v>
      </c>
      <c r="O8" s="65">
        <v>1700</v>
      </c>
      <c r="P8" s="65">
        <v>10</v>
      </c>
      <c r="Q8" s="65">
        <v>300</v>
      </c>
      <c r="R8" s="71">
        <v>3</v>
      </c>
      <c r="S8" s="65">
        <v>240</v>
      </c>
      <c r="T8" s="204">
        <v>8720</v>
      </c>
      <c r="U8" s="206">
        <v>80</v>
      </c>
      <c r="V8" s="114"/>
      <c r="W8" s="114"/>
    </row>
    <row r="9" spans="1:27" s="70" customFormat="1" ht="10.15" customHeight="1">
      <c r="A9" s="62" t="s">
        <v>199</v>
      </c>
      <c r="B9" s="63">
        <v>181</v>
      </c>
      <c r="C9" s="64" t="s">
        <v>54</v>
      </c>
      <c r="D9" s="64" t="str">
        <f t="shared" si="0"/>
        <v>10/100-181-３歳児</v>
      </c>
      <c r="E9" s="200">
        <v>39000</v>
      </c>
      <c r="F9" s="200">
        <v>370</v>
      </c>
      <c r="G9" s="202">
        <v>400</v>
      </c>
      <c r="H9" s="202">
        <v>4</v>
      </c>
      <c r="I9" s="65">
        <v>430</v>
      </c>
      <c r="J9" s="65">
        <v>4</v>
      </c>
      <c r="K9" s="202">
        <v>2490</v>
      </c>
      <c r="L9" s="202">
        <v>20</v>
      </c>
      <c r="M9" s="65">
        <v>520</v>
      </c>
      <c r="N9" s="65">
        <v>5</v>
      </c>
      <c r="O9" s="65">
        <v>280</v>
      </c>
      <c r="P9" s="65">
        <v>2</v>
      </c>
      <c r="Q9" s="65">
        <v>50</v>
      </c>
      <c r="R9" s="71">
        <v>1</v>
      </c>
      <c r="S9" s="65">
        <v>240</v>
      </c>
      <c r="T9" s="204">
        <v>8720</v>
      </c>
      <c r="U9" s="205">
        <v>80</v>
      </c>
      <c r="V9" s="63"/>
      <c r="W9" s="63"/>
      <c r="X9" s="72"/>
      <c r="Y9" s="72"/>
      <c r="Z9" s="72"/>
      <c r="AA9" s="72"/>
    </row>
    <row r="10" spans="1:27" s="70" customFormat="1" ht="10.15" customHeight="1">
      <c r="A10" s="62" t="s">
        <v>199</v>
      </c>
      <c r="B10" s="63">
        <v>211</v>
      </c>
      <c r="C10" s="64" t="s">
        <v>54</v>
      </c>
      <c r="D10" s="64" t="str">
        <f t="shared" si="0"/>
        <v>10/100-211-３歳児</v>
      </c>
      <c r="E10" s="200">
        <v>37970</v>
      </c>
      <c r="F10" s="200">
        <v>360</v>
      </c>
      <c r="G10" s="202">
        <v>350</v>
      </c>
      <c r="H10" s="202">
        <v>3</v>
      </c>
      <c r="I10" s="65">
        <v>370</v>
      </c>
      <c r="J10" s="65">
        <v>3</v>
      </c>
      <c r="K10" s="202">
        <v>2180</v>
      </c>
      <c r="L10" s="202">
        <v>20</v>
      </c>
      <c r="M10" s="65">
        <v>520</v>
      </c>
      <c r="N10" s="65">
        <v>5</v>
      </c>
      <c r="O10" s="65">
        <v>260</v>
      </c>
      <c r="P10" s="65">
        <v>2</v>
      </c>
      <c r="Q10" s="65">
        <v>40</v>
      </c>
      <c r="R10" s="71">
        <v>1</v>
      </c>
      <c r="S10" s="65">
        <v>240</v>
      </c>
      <c r="T10" s="204">
        <v>8720</v>
      </c>
      <c r="U10" s="205">
        <v>80</v>
      </c>
      <c r="V10" s="63"/>
      <c r="W10" s="63"/>
      <c r="X10" s="72"/>
      <c r="Y10" s="72"/>
      <c r="Z10" s="72"/>
      <c r="AA10" s="72"/>
    </row>
    <row r="11" spans="1:27" s="70" customFormat="1" ht="10.15" customHeight="1">
      <c r="A11" s="62" t="s">
        <v>199</v>
      </c>
      <c r="B11" s="63">
        <v>241</v>
      </c>
      <c r="C11" s="64" t="s">
        <v>54</v>
      </c>
      <c r="D11" s="64" t="str">
        <f t="shared" si="0"/>
        <v>10/100-241-３歳児</v>
      </c>
      <c r="E11" s="200">
        <v>37160</v>
      </c>
      <c r="F11" s="200">
        <v>350</v>
      </c>
      <c r="G11" s="202">
        <v>310</v>
      </c>
      <c r="H11" s="202">
        <v>3</v>
      </c>
      <c r="I11" s="65">
        <v>330</v>
      </c>
      <c r="J11" s="65">
        <v>3</v>
      </c>
      <c r="K11" s="202">
        <v>1930</v>
      </c>
      <c r="L11" s="202">
        <v>10</v>
      </c>
      <c r="M11" s="65">
        <v>520</v>
      </c>
      <c r="N11" s="65">
        <v>5</v>
      </c>
      <c r="O11" s="65">
        <v>230</v>
      </c>
      <c r="P11" s="65">
        <v>2</v>
      </c>
      <c r="Q11" s="65">
        <v>40</v>
      </c>
      <c r="R11" s="71">
        <v>1</v>
      </c>
      <c r="S11" s="65">
        <v>240</v>
      </c>
      <c r="T11" s="204">
        <v>8720</v>
      </c>
      <c r="U11" s="205">
        <v>80</v>
      </c>
      <c r="V11" s="63"/>
      <c r="W11" s="63"/>
      <c r="X11" s="72"/>
      <c r="Y11" s="72"/>
      <c r="Z11" s="72"/>
      <c r="AA11" s="72"/>
    </row>
    <row r="12" spans="1:27" s="70" customFormat="1" ht="10.15" customHeight="1">
      <c r="A12" s="62" t="s">
        <v>199</v>
      </c>
      <c r="B12" s="63">
        <v>26</v>
      </c>
      <c r="C12" s="64" t="s">
        <v>54</v>
      </c>
      <c r="D12" s="64" t="str">
        <f t="shared" si="0"/>
        <v>10/100-26-３歳児</v>
      </c>
      <c r="E12" s="200">
        <v>62900</v>
      </c>
      <c r="F12" s="200">
        <v>600</v>
      </c>
      <c r="G12" s="202">
        <v>2430</v>
      </c>
      <c r="H12" s="202">
        <v>20</v>
      </c>
      <c r="I12" s="65">
        <v>2570</v>
      </c>
      <c r="J12" s="65">
        <v>20</v>
      </c>
      <c r="K12" s="202">
        <v>14940</v>
      </c>
      <c r="L12" s="202">
        <v>140</v>
      </c>
      <c r="M12" s="65">
        <v>2090</v>
      </c>
      <c r="N12" s="65">
        <v>20</v>
      </c>
      <c r="O12" s="65">
        <v>1220</v>
      </c>
      <c r="P12" s="65">
        <v>10</v>
      </c>
      <c r="Q12" s="65">
        <v>210</v>
      </c>
      <c r="R12" s="71">
        <v>2</v>
      </c>
      <c r="S12" s="65">
        <v>240</v>
      </c>
      <c r="T12" s="204">
        <v>8720</v>
      </c>
      <c r="U12" s="206">
        <v>80</v>
      </c>
      <c r="V12" s="114"/>
      <c r="W12" s="114"/>
    </row>
    <row r="13" spans="1:27" s="70" customFormat="1" ht="10.15" customHeight="1">
      <c r="A13" s="62" t="s">
        <v>199</v>
      </c>
      <c r="B13" s="63">
        <v>271</v>
      </c>
      <c r="C13" s="64" t="s">
        <v>54</v>
      </c>
      <c r="D13" s="64" t="str">
        <f t="shared" si="0"/>
        <v>10/100-271-３歳児</v>
      </c>
      <c r="E13" s="200">
        <v>36520</v>
      </c>
      <c r="F13" s="200">
        <v>340</v>
      </c>
      <c r="G13" s="202">
        <v>280</v>
      </c>
      <c r="H13" s="202">
        <v>2</v>
      </c>
      <c r="I13" s="65">
        <v>300</v>
      </c>
      <c r="J13" s="65">
        <v>3</v>
      </c>
      <c r="K13" s="202">
        <v>1740</v>
      </c>
      <c r="L13" s="202">
        <v>10</v>
      </c>
      <c r="M13" s="65">
        <v>520</v>
      </c>
      <c r="N13" s="65">
        <v>5</v>
      </c>
      <c r="O13" s="65">
        <v>210</v>
      </c>
      <c r="P13" s="65">
        <v>2</v>
      </c>
      <c r="Q13" s="65">
        <v>30</v>
      </c>
      <c r="R13" s="71">
        <v>1</v>
      </c>
      <c r="S13" s="65">
        <v>240</v>
      </c>
      <c r="T13" s="204">
        <v>8720</v>
      </c>
      <c r="U13" s="205">
        <v>80</v>
      </c>
      <c r="V13" s="63"/>
      <c r="W13" s="63"/>
      <c r="X13" s="72"/>
      <c r="Y13" s="72"/>
      <c r="Z13" s="72"/>
      <c r="AA13" s="72"/>
    </row>
    <row r="14" spans="1:27" s="70" customFormat="1" ht="10.15" customHeight="1">
      <c r="A14" s="62" t="s">
        <v>199</v>
      </c>
      <c r="B14" s="63">
        <v>301</v>
      </c>
      <c r="C14" s="64" t="s">
        <v>54</v>
      </c>
      <c r="D14" s="64" t="str">
        <f t="shared" si="0"/>
        <v>10/100-301-３歳児</v>
      </c>
      <c r="E14" s="200">
        <v>34420</v>
      </c>
      <c r="F14" s="200">
        <v>320</v>
      </c>
      <c r="G14" s="202">
        <v>250</v>
      </c>
      <c r="H14" s="202">
        <v>2</v>
      </c>
      <c r="I14" s="65">
        <v>270</v>
      </c>
      <c r="J14" s="65">
        <v>2</v>
      </c>
      <c r="K14" s="202">
        <v>1580</v>
      </c>
      <c r="L14" s="202">
        <v>10</v>
      </c>
      <c r="M14" s="65">
        <v>520</v>
      </c>
      <c r="N14" s="65">
        <v>5</v>
      </c>
      <c r="O14" s="65">
        <v>190</v>
      </c>
      <c r="P14" s="65">
        <v>1</v>
      </c>
      <c r="Q14" s="65">
        <v>30</v>
      </c>
      <c r="R14" s="71">
        <v>1</v>
      </c>
      <c r="S14" s="65">
        <v>240</v>
      </c>
      <c r="T14" s="204">
        <v>8720</v>
      </c>
      <c r="U14" s="205">
        <v>80</v>
      </c>
      <c r="V14" s="63"/>
      <c r="W14" s="63"/>
      <c r="X14" s="72"/>
      <c r="Y14" s="72"/>
      <c r="Z14" s="72"/>
      <c r="AA14" s="72"/>
    </row>
    <row r="15" spans="1:27" s="72" customFormat="1" ht="10.15" customHeight="1">
      <c r="A15" s="62" t="s">
        <v>199</v>
      </c>
      <c r="B15" s="63">
        <v>36</v>
      </c>
      <c r="C15" s="64" t="s">
        <v>54</v>
      </c>
      <c r="D15" s="64" t="str">
        <f t="shared" si="0"/>
        <v>10/100-36-３歳児</v>
      </c>
      <c r="E15" s="200">
        <v>63560</v>
      </c>
      <c r="F15" s="200">
        <v>610</v>
      </c>
      <c r="G15" s="202">
        <v>1890</v>
      </c>
      <c r="H15" s="202">
        <v>10</v>
      </c>
      <c r="I15" s="65">
        <v>0</v>
      </c>
      <c r="J15" s="65">
        <v>0</v>
      </c>
      <c r="K15" s="202">
        <v>11620</v>
      </c>
      <c r="L15" s="202">
        <v>110</v>
      </c>
      <c r="M15" s="65">
        <v>1800</v>
      </c>
      <c r="N15" s="65">
        <v>10</v>
      </c>
      <c r="O15" s="65">
        <v>950</v>
      </c>
      <c r="P15" s="65">
        <v>9</v>
      </c>
      <c r="Q15" s="65">
        <v>170</v>
      </c>
      <c r="R15" s="71">
        <v>1</v>
      </c>
      <c r="S15" s="65">
        <v>240</v>
      </c>
      <c r="T15" s="204">
        <v>8720</v>
      </c>
      <c r="U15" s="206">
        <v>80</v>
      </c>
      <c r="V15" s="114"/>
      <c r="W15" s="114"/>
      <c r="X15" s="70"/>
      <c r="Y15" s="70"/>
      <c r="Z15" s="70"/>
      <c r="AA15" s="70"/>
    </row>
    <row r="16" spans="1:27" s="72" customFormat="1" ht="10.15" customHeight="1">
      <c r="A16" s="62" t="s">
        <v>199</v>
      </c>
      <c r="B16" s="63">
        <v>46</v>
      </c>
      <c r="C16" s="64" t="s">
        <v>54</v>
      </c>
      <c r="D16" s="64" t="str">
        <f t="shared" si="0"/>
        <v>10/100-46-３歳児</v>
      </c>
      <c r="E16" s="200">
        <v>59680</v>
      </c>
      <c r="F16" s="200">
        <v>570</v>
      </c>
      <c r="G16" s="202">
        <v>1420</v>
      </c>
      <c r="H16" s="202">
        <v>10</v>
      </c>
      <c r="I16" s="65">
        <v>0</v>
      </c>
      <c r="J16" s="65">
        <v>0</v>
      </c>
      <c r="K16" s="202">
        <v>8720</v>
      </c>
      <c r="L16" s="202">
        <v>80</v>
      </c>
      <c r="M16" s="65">
        <v>1350</v>
      </c>
      <c r="N16" s="65">
        <v>10</v>
      </c>
      <c r="O16" s="65">
        <v>710</v>
      </c>
      <c r="P16" s="65">
        <v>6</v>
      </c>
      <c r="Q16" s="65">
        <v>120</v>
      </c>
      <c r="R16" s="71">
        <v>1</v>
      </c>
      <c r="S16" s="65">
        <v>240</v>
      </c>
      <c r="T16" s="204">
        <v>8720</v>
      </c>
      <c r="U16" s="206">
        <v>80</v>
      </c>
      <c r="V16" s="114"/>
      <c r="W16" s="114"/>
      <c r="X16" s="70"/>
      <c r="Y16" s="70"/>
      <c r="Z16" s="70"/>
      <c r="AA16" s="70"/>
    </row>
    <row r="17" spans="1:27" s="72" customFormat="1" ht="10.15" customHeight="1">
      <c r="A17" s="62" t="s">
        <v>199</v>
      </c>
      <c r="B17" s="63">
        <v>61</v>
      </c>
      <c r="C17" s="64" t="s">
        <v>54</v>
      </c>
      <c r="D17" s="64" t="str">
        <f t="shared" si="0"/>
        <v>10/100-61-３歳児</v>
      </c>
      <c r="E17" s="200">
        <v>53910</v>
      </c>
      <c r="F17" s="200">
        <v>510</v>
      </c>
      <c r="G17" s="202">
        <v>1130</v>
      </c>
      <c r="H17" s="202">
        <v>10</v>
      </c>
      <c r="I17" s="65">
        <v>0</v>
      </c>
      <c r="J17" s="65">
        <v>0</v>
      </c>
      <c r="K17" s="202">
        <v>6970</v>
      </c>
      <c r="L17" s="202">
        <v>60</v>
      </c>
      <c r="M17" s="65">
        <v>1080</v>
      </c>
      <c r="N17" s="65">
        <v>10</v>
      </c>
      <c r="O17" s="65">
        <v>590</v>
      </c>
      <c r="P17" s="65">
        <v>5</v>
      </c>
      <c r="Q17" s="65">
        <v>100</v>
      </c>
      <c r="R17" s="71">
        <v>1</v>
      </c>
      <c r="S17" s="65">
        <v>240</v>
      </c>
      <c r="T17" s="204">
        <v>8720</v>
      </c>
      <c r="U17" s="206">
        <v>80</v>
      </c>
      <c r="V17" s="114"/>
      <c r="W17" s="114"/>
      <c r="X17" s="70"/>
      <c r="Y17" s="70"/>
      <c r="Z17" s="70"/>
      <c r="AA17" s="70"/>
    </row>
    <row r="18" spans="1:27" s="72" customFormat="1" ht="10.15" customHeight="1">
      <c r="A18" s="62" t="s">
        <v>199</v>
      </c>
      <c r="B18" s="63">
        <v>76</v>
      </c>
      <c r="C18" s="64" t="s">
        <v>54</v>
      </c>
      <c r="D18" s="64" t="str">
        <f t="shared" si="0"/>
        <v>10/100-76-３歳児</v>
      </c>
      <c r="E18" s="200">
        <v>50030</v>
      </c>
      <c r="F18" s="200">
        <v>480</v>
      </c>
      <c r="G18" s="202">
        <v>940</v>
      </c>
      <c r="H18" s="202">
        <v>9</v>
      </c>
      <c r="I18" s="65">
        <v>0</v>
      </c>
      <c r="J18" s="65">
        <v>0</v>
      </c>
      <c r="K18" s="202">
        <v>5810</v>
      </c>
      <c r="L18" s="202">
        <v>50</v>
      </c>
      <c r="M18" s="65">
        <v>900</v>
      </c>
      <c r="N18" s="65">
        <v>9</v>
      </c>
      <c r="O18" s="65">
        <v>520</v>
      </c>
      <c r="P18" s="65">
        <v>5</v>
      </c>
      <c r="Q18" s="65">
        <v>90</v>
      </c>
      <c r="R18" s="71">
        <v>1</v>
      </c>
      <c r="S18" s="65">
        <v>240</v>
      </c>
      <c r="T18" s="204">
        <v>8720</v>
      </c>
      <c r="U18" s="205">
        <v>80</v>
      </c>
      <c r="V18" s="63"/>
      <c r="W18" s="63"/>
    </row>
    <row r="19" spans="1:27" s="72" customFormat="1" ht="10.15" customHeight="1">
      <c r="A19" s="62" t="s">
        <v>199</v>
      </c>
      <c r="B19" s="63">
        <v>91</v>
      </c>
      <c r="C19" s="64" t="s">
        <v>54</v>
      </c>
      <c r="D19" s="64" t="str">
        <f t="shared" si="0"/>
        <v>10/100-91-３歳児</v>
      </c>
      <c r="E19" s="200">
        <v>47260</v>
      </c>
      <c r="F19" s="200">
        <v>450</v>
      </c>
      <c r="G19" s="202">
        <v>810</v>
      </c>
      <c r="H19" s="202">
        <v>8</v>
      </c>
      <c r="I19" s="65">
        <v>0</v>
      </c>
      <c r="J19" s="65">
        <v>0</v>
      </c>
      <c r="K19" s="202">
        <v>4980</v>
      </c>
      <c r="L19" s="202">
        <v>40</v>
      </c>
      <c r="M19" s="65">
        <v>770</v>
      </c>
      <c r="N19" s="65">
        <v>7</v>
      </c>
      <c r="O19" s="65">
        <v>460</v>
      </c>
      <c r="P19" s="65">
        <v>4</v>
      </c>
      <c r="Q19" s="65">
        <v>80</v>
      </c>
      <c r="R19" s="71">
        <v>1</v>
      </c>
      <c r="S19" s="65">
        <v>240</v>
      </c>
      <c r="T19" s="204">
        <v>8720</v>
      </c>
      <c r="U19" s="205">
        <v>80</v>
      </c>
      <c r="V19" s="63"/>
      <c r="W19" s="63"/>
    </row>
    <row r="20" spans="1:27" s="72" customFormat="1" ht="10.15" customHeight="1">
      <c r="A20" s="62" t="s">
        <v>198</v>
      </c>
      <c r="B20" s="63">
        <v>106</v>
      </c>
      <c r="C20" s="64" t="s">
        <v>54</v>
      </c>
      <c r="D20" s="64" t="str">
        <f t="shared" si="0"/>
        <v>12/100-106-３歳児</v>
      </c>
      <c r="E20" s="200">
        <v>45880</v>
      </c>
      <c r="F20" s="200">
        <v>430</v>
      </c>
      <c r="G20" s="202">
        <v>720</v>
      </c>
      <c r="H20" s="202">
        <v>7</v>
      </c>
      <c r="I20" s="65">
        <v>0</v>
      </c>
      <c r="J20" s="65">
        <v>0</v>
      </c>
      <c r="K20" s="202">
        <v>4430</v>
      </c>
      <c r="L20" s="202">
        <v>40</v>
      </c>
      <c r="M20" s="65">
        <v>670</v>
      </c>
      <c r="N20" s="65">
        <v>6</v>
      </c>
      <c r="O20" s="65">
        <v>420</v>
      </c>
      <c r="P20" s="65">
        <v>4</v>
      </c>
      <c r="Q20" s="65">
        <v>70</v>
      </c>
      <c r="R20" s="71">
        <v>1</v>
      </c>
      <c r="S20" s="65">
        <v>240</v>
      </c>
      <c r="T20" s="204">
        <v>8860</v>
      </c>
      <c r="U20" s="205">
        <v>80</v>
      </c>
      <c r="V20" s="63"/>
      <c r="W20" s="63"/>
    </row>
    <row r="21" spans="1:27" s="72" customFormat="1" ht="10.15" customHeight="1">
      <c r="A21" s="62" t="s">
        <v>198</v>
      </c>
      <c r="B21" s="63">
        <v>121</v>
      </c>
      <c r="C21" s="64" t="s">
        <v>54</v>
      </c>
      <c r="D21" s="64" t="str">
        <f t="shared" si="0"/>
        <v>12/100-121-３歳児</v>
      </c>
      <c r="E21" s="200">
        <v>44240</v>
      </c>
      <c r="F21" s="200">
        <v>420</v>
      </c>
      <c r="G21" s="202">
        <v>640</v>
      </c>
      <c r="H21" s="202">
        <v>6</v>
      </c>
      <c r="I21" s="65">
        <v>660</v>
      </c>
      <c r="J21" s="65">
        <v>6</v>
      </c>
      <c r="K21" s="202">
        <v>3940</v>
      </c>
      <c r="L21" s="202">
        <v>30</v>
      </c>
      <c r="M21" s="65">
        <v>600</v>
      </c>
      <c r="N21" s="65">
        <v>6</v>
      </c>
      <c r="O21" s="65">
        <v>390</v>
      </c>
      <c r="P21" s="65">
        <v>3</v>
      </c>
      <c r="Q21" s="65">
        <v>70</v>
      </c>
      <c r="R21" s="71">
        <v>1</v>
      </c>
      <c r="S21" s="65">
        <v>240</v>
      </c>
      <c r="T21" s="204">
        <v>8860</v>
      </c>
      <c r="U21" s="205">
        <v>80</v>
      </c>
      <c r="V21" s="63"/>
      <c r="W21" s="63"/>
    </row>
    <row r="22" spans="1:27" s="72" customFormat="1" ht="10.15" customHeight="1">
      <c r="A22" s="62" t="s">
        <v>198</v>
      </c>
      <c r="B22" s="63">
        <v>136</v>
      </c>
      <c r="C22" s="64" t="s">
        <v>54</v>
      </c>
      <c r="D22" s="64" t="str">
        <f t="shared" si="0"/>
        <v>12/100-136-３歳児</v>
      </c>
      <c r="E22" s="200">
        <v>42940</v>
      </c>
      <c r="F22" s="200">
        <v>410</v>
      </c>
      <c r="G22" s="202">
        <v>580</v>
      </c>
      <c r="H22" s="202">
        <v>5</v>
      </c>
      <c r="I22" s="65">
        <v>600</v>
      </c>
      <c r="J22" s="65">
        <v>6</v>
      </c>
      <c r="K22" s="202">
        <v>3540</v>
      </c>
      <c r="L22" s="202">
        <v>30</v>
      </c>
      <c r="M22" s="65">
        <v>540</v>
      </c>
      <c r="N22" s="65">
        <v>5</v>
      </c>
      <c r="O22" s="65">
        <v>370</v>
      </c>
      <c r="P22" s="65">
        <v>3</v>
      </c>
      <c r="Q22" s="65">
        <v>60</v>
      </c>
      <c r="R22" s="71">
        <v>1</v>
      </c>
      <c r="S22" s="65">
        <v>240</v>
      </c>
      <c r="T22" s="204">
        <v>8860</v>
      </c>
      <c r="U22" s="205">
        <v>80</v>
      </c>
      <c r="V22" s="63"/>
      <c r="W22" s="63"/>
    </row>
    <row r="23" spans="1:27" s="72" customFormat="1" ht="10.15" customHeight="1">
      <c r="A23" s="62" t="s">
        <v>198</v>
      </c>
      <c r="B23" s="63">
        <v>1</v>
      </c>
      <c r="C23" s="64" t="s">
        <v>54</v>
      </c>
      <c r="D23" s="64" t="str">
        <f t="shared" si="0"/>
        <v>12/100-1-３歳児</v>
      </c>
      <c r="E23" s="200">
        <v>131160</v>
      </c>
      <c r="F23" s="200">
        <v>1290</v>
      </c>
      <c r="G23" s="202">
        <v>5800</v>
      </c>
      <c r="H23" s="202">
        <v>50</v>
      </c>
      <c r="I23" s="65">
        <v>6010</v>
      </c>
      <c r="J23" s="65">
        <v>60</v>
      </c>
      <c r="K23" s="202">
        <v>35460</v>
      </c>
      <c r="L23" s="202">
        <v>350</v>
      </c>
      <c r="M23" s="65">
        <v>3790</v>
      </c>
      <c r="N23" s="65">
        <v>30</v>
      </c>
      <c r="O23" s="65">
        <v>2840</v>
      </c>
      <c r="P23" s="65">
        <v>20</v>
      </c>
      <c r="Q23" s="65">
        <v>500</v>
      </c>
      <c r="R23" s="71">
        <v>5</v>
      </c>
      <c r="S23" s="65">
        <v>240</v>
      </c>
      <c r="T23" s="204">
        <v>8860</v>
      </c>
      <c r="U23" s="206">
        <v>80</v>
      </c>
      <c r="V23" s="114"/>
      <c r="W23" s="114"/>
      <c r="X23" s="70"/>
      <c r="Y23" s="70"/>
      <c r="Z23" s="70"/>
      <c r="AA23" s="70"/>
    </row>
    <row r="24" spans="1:27" s="72" customFormat="1" ht="10.15" customHeight="1">
      <c r="A24" s="62" t="s">
        <v>198</v>
      </c>
      <c r="B24" s="63">
        <v>151</v>
      </c>
      <c r="C24" s="64" t="s">
        <v>54</v>
      </c>
      <c r="D24" s="64" t="str">
        <f t="shared" si="0"/>
        <v>12/100-151-３歳児</v>
      </c>
      <c r="E24" s="200">
        <v>40980</v>
      </c>
      <c r="F24" s="200">
        <v>390</v>
      </c>
      <c r="G24" s="202">
        <v>480</v>
      </c>
      <c r="H24" s="202">
        <v>4</v>
      </c>
      <c r="I24" s="65">
        <v>500</v>
      </c>
      <c r="J24" s="65">
        <v>5</v>
      </c>
      <c r="K24" s="202">
        <v>2950</v>
      </c>
      <c r="L24" s="202">
        <v>20</v>
      </c>
      <c r="M24" s="65">
        <v>520</v>
      </c>
      <c r="N24" s="65">
        <v>5</v>
      </c>
      <c r="O24" s="65">
        <v>320</v>
      </c>
      <c r="P24" s="65">
        <v>3</v>
      </c>
      <c r="Q24" s="65">
        <v>50</v>
      </c>
      <c r="R24" s="71">
        <v>1</v>
      </c>
      <c r="S24" s="65">
        <v>240</v>
      </c>
      <c r="T24" s="204">
        <v>8860</v>
      </c>
      <c r="U24" s="205">
        <v>80</v>
      </c>
      <c r="V24" s="63"/>
      <c r="W24" s="63"/>
    </row>
    <row r="25" spans="1:27" s="72" customFormat="1" ht="10.15" customHeight="1">
      <c r="A25" s="62" t="s">
        <v>198</v>
      </c>
      <c r="B25" s="63">
        <v>16</v>
      </c>
      <c r="C25" s="64" t="s">
        <v>54</v>
      </c>
      <c r="D25" s="64" t="str">
        <f t="shared" si="0"/>
        <v>12/100-16-３歳児</v>
      </c>
      <c r="E25" s="200">
        <v>84050</v>
      </c>
      <c r="F25" s="200">
        <v>820</v>
      </c>
      <c r="G25" s="202">
        <v>3480</v>
      </c>
      <c r="H25" s="202">
        <v>30</v>
      </c>
      <c r="I25" s="65">
        <v>3600</v>
      </c>
      <c r="J25" s="65">
        <v>30</v>
      </c>
      <c r="K25" s="202">
        <v>21270</v>
      </c>
      <c r="L25" s="202">
        <v>210</v>
      </c>
      <c r="M25" s="65">
        <v>2600</v>
      </c>
      <c r="N25" s="65">
        <v>20</v>
      </c>
      <c r="O25" s="65">
        <v>1700</v>
      </c>
      <c r="P25" s="65">
        <v>10</v>
      </c>
      <c r="Q25" s="65">
        <v>300</v>
      </c>
      <c r="R25" s="71">
        <v>3</v>
      </c>
      <c r="S25" s="65">
        <v>240</v>
      </c>
      <c r="T25" s="204">
        <v>8860</v>
      </c>
      <c r="U25" s="206">
        <v>80</v>
      </c>
      <c r="V25" s="114"/>
      <c r="W25" s="114"/>
      <c r="X25" s="70"/>
      <c r="Y25" s="70"/>
      <c r="Z25" s="70"/>
      <c r="AA25" s="70"/>
    </row>
    <row r="26" spans="1:27" s="72" customFormat="1" ht="10.15" customHeight="1">
      <c r="A26" s="62" t="s">
        <v>198</v>
      </c>
      <c r="B26" s="63">
        <v>181</v>
      </c>
      <c r="C26" s="64" t="s">
        <v>54</v>
      </c>
      <c r="D26" s="64" t="str">
        <f t="shared" si="0"/>
        <v>12/100-181-３歳児</v>
      </c>
      <c r="E26" s="200">
        <v>39560</v>
      </c>
      <c r="F26" s="200">
        <v>370</v>
      </c>
      <c r="G26" s="202">
        <v>410</v>
      </c>
      <c r="H26" s="202">
        <v>4</v>
      </c>
      <c r="I26" s="65">
        <v>430</v>
      </c>
      <c r="J26" s="65">
        <v>4</v>
      </c>
      <c r="K26" s="202">
        <v>2530</v>
      </c>
      <c r="L26" s="202">
        <v>20</v>
      </c>
      <c r="M26" s="65">
        <v>520</v>
      </c>
      <c r="N26" s="65">
        <v>5</v>
      </c>
      <c r="O26" s="65">
        <v>280</v>
      </c>
      <c r="P26" s="65">
        <v>2</v>
      </c>
      <c r="Q26" s="65">
        <v>50</v>
      </c>
      <c r="R26" s="71">
        <v>1</v>
      </c>
      <c r="S26" s="65">
        <v>240</v>
      </c>
      <c r="T26" s="204">
        <v>8860</v>
      </c>
      <c r="U26" s="205">
        <v>80</v>
      </c>
      <c r="V26" s="63"/>
      <c r="W26" s="63"/>
    </row>
    <row r="27" spans="1:27" s="72" customFormat="1" ht="10.15" customHeight="1">
      <c r="A27" s="62" t="s">
        <v>198</v>
      </c>
      <c r="B27" s="63">
        <v>211</v>
      </c>
      <c r="C27" s="64" t="s">
        <v>54</v>
      </c>
      <c r="D27" s="64" t="str">
        <f t="shared" si="0"/>
        <v>12/100-211-３歳児</v>
      </c>
      <c r="E27" s="200">
        <v>38520</v>
      </c>
      <c r="F27" s="200">
        <v>360</v>
      </c>
      <c r="G27" s="202">
        <v>360</v>
      </c>
      <c r="H27" s="202">
        <v>3</v>
      </c>
      <c r="I27" s="65">
        <v>370</v>
      </c>
      <c r="J27" s="65">
        <v>3</v>
      </c>
      <c r="K27" s="202">
        <v>2210</v>
      </c>
      <c r="L27" s="202">
        <v>20</v>
      </c>
      <c r="M27" s="65">
        <v>520</v>
      </c>
      <c r="N27" s="65">
        <v>5</v>
      </c>
      <c r="O27" s="65">
        <v>260</v>
      </c>
      <c r="P27" s="65">
        <v>2</v>
      </c>
      <c r="Q27" s="65">
        <v>40</v>
      </c>
      <c r="R27" s="71">
        <v>1</v>
      </c>
      <c r="S27" s="65">
        <v>240</v>
      </c>
      <c r="T27" s="204">
        <v>8860</v>
      </c>
      <c r="U27" s="205">
        <v>80</v>
      </c>
      <c r="V27" s="63"/>
      <c r="W27" s="63"/>
    </row>
    <row r="28" spans="1:27" s="72" customFormat="1" ht="10.15" customHeight="1">
      <c r="A28" s="62" t="s">
        <v>198</v>
      </c>
      <c r="B28" s="63">
        <v>241</v>
      </c>
      <c r="C28" s="64" t="s">
        <v>54</v>
      </c>
      <c r="D28" s="64" t="str">
        <f t="shared" si="0"/>
        <v>12/100-241-３歳児</v>
      </c>
      <c r="E28" s="200">
        <v>37700</v>
      </c>
      <c r="F28" s="200">
        <v>350</v>
      </c>
      <c r="G28" s="202">
        <v>320</v>
      </c>
      <c r="H28" s="202">
        <v>3</v>
      </c>
      <c r="I28" s="65">
        <v>330</v>
      </c>
      <c r="J28" s="65">
        <v>3</v>
      </c>
      <c r="K28" s="202">
        <v>1970</v>
      </c>
      <c r="L28" s="202">
        <v>10</v>
      </c>
      <c r="M28" s="65">
        <v>520</v>
      </c>
      <c r="N28" s="65">
        <v>5</v>
      </c>
      <c r="O28" s="65">
        <v>230</v>
      </c>
      <c r="P28" s="65">
        <v>2</v>
      </c>
      <c r="Q28" s="65">
        <v>40</v>
      </c>
      <c r="R28" s="71">
        <v>1</v>
      </c>
      <c r="S28" s="65">
        <v>240</v>
      </c>
      <c r="T28" s="204">
        <v>8860</v>
      </c>
      <c r="U28" s="205">
        <v>80</v>
      </c>
      <c r="V28" s="63"/>
      <c r="W28" s="63"/>
    </row>
    <row r="29" spans="1:27" s="72" customFormat="1" ht="10.15" customHeight="1">
      <c r="A29" s="62" t="s">
        <v>198</v>
      </c>
      <c r="B29" s="63">
        <v>26</v>
      </c>
      <c r="C29" s="64" t="s">
        <v>54</v>
      </c>
      <c r="D29" s="64" t="str">
        <f t="shared" si="0"/>
        <v>12/100-26-３歳児</v>
      </c>
      <c r="E29" s="200">
        <v>63860</v>
      </c>
      <c r="F29" s="200">
        <v>610</v>
      </c>
      <c r="G29" s="202">
        <v>2480</v>
      </c>
      <c r="H29" s="202">
        <v>20</v>
      </c>
      <c r="I29" s="65">
        <v>2570</v>
      </c>
      <c r="J29" s="65">
        <v>20</v>
      </c>
      <c r="K29" s="202">
        <v>15190</v>
      </c>
      <c r="L29" s="202">
        <v>150</v>
      </c>
      <c r="M29" s="65">
        <v>2090</v>
      </c>
      <c r="N29" s="65">
        <v>20</v>
      </c>
      <c r="O29" s="65">
        <v>1220</v>
      </c>
      <c r="P29" s="65">
        <v>10</v>
      </c>
      <c r="Q29" s="65">
        <v>210</v>
      </c>
      <c r="R29" s="71">
        <v>2</v>
      </c>
      <c r="S29" s="65">
        <v>240</v>
      </c>
      <c r="T29" s="204">
        <v>8860</v>
      </c>
      <c r="U29" s="206">
        <v>80</v>
      </c>
      <c r="V29" s="114"/>
      <c r="W29" s="114"/>
      <c r="X29" s="70"/>
      <c r="Y29" s="70"/>
      <c r="Z29" s="70"/>
      <c r="AA29" s="70"/>
    </row>
    <row r="30" spans="1:27" s="72" customFormat="1" ht="10.15" customHeight="1">
      <c r="A30" s="62" t="s">
        <v>198</v>
      </c>
      <c r="B30" s="63">
        <v>271</v>
      </c>
      <c r="C30" s="64" t="s">
        <v>54</v>
      </c>
      <c r="D30" s="64" t="str">
        <f t="shared" si="0"/>
        <v>12/100-271-３歳児</v>
      </c>
      <c r="E30" s="200">
        <v>37050</v>
      </c>
      <c r="F30" s="200">
        <v>350</v>
      </c>
      <c r="G30" s="202">
        <v>290</v>
      </c>
      <c r="H30" s="202">
        <v>2</v>
      </c>
      <c r="I30" s="65">
        <v>300</v>
      </c>
      <c r="J30" s="65">
        <v>3</v>
      </c>
      <c r="K30" s="202">
        <v>1770</v>
      </c>
      <c r="L30" s="202">
        <v>10</v>
      </c>
      <c r="M30" s="65">
        <v>520</v>
      </c>
      <c r="N30" s="65">
        <v>5</v>
      </c>
      <c r="O30" s="65">
        <v>210</v>
      </c>
      <c r="P30" s="65">
        <v>2</v>
      </c>
      <c r="Q30" s="65">
        <v>30</v>
      </c>
      <c r="R30" s="71">
        <v>1</v>
      </c>
      <c r="S30" s="65">
        <v>240</v>
      </c>
      <c r="T30" s="204">
        <v>8860</v>
      </c>
      <c r="U30" s="205">
        <v>80</v>
      </c>
      <c r="V30" s="63"/>
      <c r="W30" s="63"/>
    </row>
    <row r="31" spans="1:27" s="72" customFormat="1" ht="10.15" customHeight="1">
      <c r="A31" s="62" t="s">
        <v>198</v>
      </c>
      <c r="B31" s="63">
        <v>301</v>
      </c>
      <c r="C31" s="64" t="s">
        <v>54</v>
      </c>
      <c r="D31" s="64" t="str">
        <f t="shared" si="0"/>
        <v>12/100-301-３歳児</v>
      </c>
      <c r="E31" s="200">
        <v>34910</v>
      </c>
      <c r="F31" s="200">
        <v>320</v>
      </c>
      <c r="G31" s="202">
        <v>260</v>
      </c>
      <c r="H31" s="202">
        <v>2</v>
      </c>
      <c r="I31" s="65">
        <v>270</v>
      </c>
      <c r="J31" s="65">
        <v>2</v>
      </c>
      <c r="K31" s="202">
        <v>1610</v>
      </c>
      <c r="L31" s="202">
        <v>10</v>
      </c>
      <c r="M31" s="65">
        <v>520</v>
      </c>
      <c r="N31" s="65">
        <v>5</v>
      </c>
      <c r="O31" s="65">
        <v>190</v>
      </c>
      <c r="P31" s="65">
        <v>1</v>
      </c>
      <c r="Q31" s="65">
        <v>30</v>
      </c>
      <c r="R31" s="71">
        <v>1</v>
      </c>
      <c r="S31" s="65">
        <v>240</v>
      </c>
      <c r="T31" s="204">
        <v>8860</v>
      </c>
      <c r="U31" s="205">
        <v>80</v>
      </c>
      <c r="V31" s="63"/>
      <c r="W31" s="63"/>
    </row>
    <row r="32" spans="1:27" s="72" customFormat="1" ht="10.15" customHeight="1">
      <c r="A32" s="62" t="s">
        <v>198</v>
      </c>
      <c r="B32" s="63">
        <v>36</v>
      </c>
      <c r="C32" s="64" t="s">
        <v>54</v>
      </c>
      <c r="D32" s="64" t="str">
        <f t="shared" si="0"/>
        <v>12/100-36-３歳児</v>
      </c>
      <c r="E32" s="200">
        <v>64540</v>
      </c>
      <c r="F32" s="200">
        <v>620</v>
      </c>
      <c r="G32" s="202">
        <v>1930</v>
      </c>
      <c r="H32" s="202">
        <v>10</v>
      </c>
      <c r="I32" s="65">
        <v>0</v>
      </c>
      <c r="J32" s="65">
        <v>0</v>
      </c>
      <c r="K32" s="202">
        <v>11820</v>
      </c>
      <c r="L32" s="202">
        <v>110</v>
      </c>
      <c r="M32" s="65">
        <v>1800</v>
      </c>
      <c r="N32" s="65">
        <v>10</v>
      </c>
      <c r="O32" s="65">
        <v>950</v>
      </c>
      <c r="P32" s="65">
        <v>9</v>
      </c>
      <c r="Q32" s="65">
        <v>170</v>
      </c>
      <c r="R32" s="71">
        <v>1</v>
      </c>
      <c r="S32" s="65">
        <v>240</v>
      </c>
      <c r="T32" s="204">
        <v>8860</v>
      </c>
      <c r="U32" s="206">
        <v>80</v>
      </c>
      <c r="V32" s="114"/>
      <c r="W32" s="114"/>
      <c r="X32" s="70"/>
      <c r="Y32" s="70"/>
      <c r="Z32" s="70"/>
      <c r="AA32" s="70"/>
    </row>
    <row r="33" spans="1:27" s="72" customFormat="1" ht="10.15" customHeight="1">
      <c r="A33" s="62" t="s">
        <v>198</v>
      </c>
      <c r="B33" s="63">
        <v>46</v>
      </c>
      <c r="C33" s="64" t="s">
        <v>54</v>
      </c>
      <c r="D33" s="64" t="str">
        <f t="shared" si="0"/>
        <v>12/100-46-３歳児</v>
      </c>
      <c r="E33" s="200">
        <v>60590</v>
      </c>
      <c r="F33" s="200">
        <v>580</v>
      </c>
      <c r="G33" s="202">
        <v>1450</v>
      </c>
      <c r="H33" s="202">
        <v>10</v>
      </c>
      <c r="I33" s="65">
        <v>0</v>
      </c>
      <c r="J33" s="65">
        <v>0</v>
      </c>
      <c r="K33" s="202">
        <v>8860</v>
      </c>
      <c r="L33" s="202">
        <v>80</v>
      </c>
      <c r="M33" s="65">
        <v>1350</v>
      </c>
      <c r="N33" s="65">
        <v>10</v>
      </c>
      <c r="O33" s="65">
        <v>710</v>
      </c>
      <c r="P33" s="65">
        <v>6</v>
      </c>
      <c r="Q33" s="65">
        <v>120</v>
      </c>
      <c r="R33" s="71">
        <v>1</v>
      </c>
      <c r="S33" s="65">
        <v>240</v>
      </c>
      <c r="T33" s="204">
        <v>8860</v>
      </c>
      <c r="U33" s="206">
        <v>80</v>
      </c>
      <c r="V33" s="114"/>
      <c r="W33" s="114"/>
      <c r="X33" s="70"/>
      <c r="Y33" s="70"/>
      <c r="Z33" s="70"/>
      <c r="AA33" s="70"/>
    </row>
    <row r="34" spans="1:27" s="72" customFormat="1" ht="10.15" customHeight="1">
      <c r="A34" s="62" t="s">
        <v>198</v>
      </c>
      <c r="B34" s="63">
        <v>61</v>
      </c>
      <c r="C34" s="64" t="s">
        <v>54</v>
      </c>
      <c r="D34" s="64" t="str">
        <f t="shared" si="0"/>
        <v>12/100-61-３歳児</v>
      </c>
      <c r="E34" s="200">
        <v>54730</v>
      </c>
      <c r="F34" s="200">
        <v>520</v>
      </c>
      <c r="G34" s="202">
        <v>1160</v>
      </c>
      <c r="H34" s="202">
        <v>10</v>
      </c>
      <c r="I34" s="65">
        <v>0</v>
      </c>
      <c r="J34" s="65">
        <v>0</v>
      </c>
      <c r="K34" s="202">
        <v>7090</v>
      </c>
      <c r="L34" s="202">
        <v>70</v>
      </c>
      <c r="M34" s="65">
        <v>1080</v>
      </c>
      <c r="N34" s="65">
        <v>10</v>
      </c>
      <c r="O34" s="65">
        <v>590</v>
      </c>
      <c r="P34" s="65">
        <v>5</v>
      </c>
      <c r="Q34" s="65">
        <v>100</v>
      </c>
      <c r="R34" s="71">
        <v>1</v>
      </c>
      <c r="S34" s="65">
        <v>240</v>
      </c>
      <c r="T34" s="204">
        <v>8860</v>
      </c>
      <c r="U34" s="206">
        <v>80</v>
      </c>
      <c r="V34" s="114"/>
      <c r="W34" s="114"/>
      <c r="X34" s="70"/>
      <c r="Y34" s="70"/>
      <c r="Z34" s="70"/>
      <c r="AA34" s="70"/>
    </row>
    <row r="35" spans="1:27" s="72" customFormat="1" ht="10.15" customHeight="1">
      <c r="A35" s="62" t="s">
        <v>198</v>
      </c>
      <c r="B35" s="63">
        <v>76</v>
      </c>
      <c r="C35" s="64" t="s">
        <v>54</v>
      </c>
      <c r="D35" s="64" t="str">
        <f t="shared" si="0"/>
        <v>12/100-76-３歳児</v>
      </c>
      <c r="E35" s="200">
        <v>50780</v>
      </c>
      <c r="F35" s="200">
        <v>480</v>
      </c>
      <c r="G35" s="202">
        <v>960</v>
      </c>
      <c r="H35" s="202">
        <v>9</v>
      </c>
      <c r="I35" s="65">
        <v>0</v>
      </c>
      <c r="J35" s="65">
        <v>0</v>
      </c>
      <c r="K35" s="202">
        <v>5910</v>
      </c>
      <c r="L35" s="202">
        <v>50</v>
      </c>
      <c r="M35" s="65">
        <v>900</v>
      </c>
      <c r="N35" s="65">
        <v>9</v>
      </c>
      <c r="O35" s="65">
        <v>520</v>
      </c>
      <c r="P35" s="65">
        <v>5</v>
      </c>
      <c r="Q35" s="65">
        <v>90</v>
      </c>
      <c r="R35" s="71">
        <v>1</v>
      </c>
      <c r="S35" s="65">
        <v>240</v>
      </c>
      <c r="T35" s="204">
        <v>8860</v>
      </c>
      <c r="U35" s="205">
        <v>80</v>
      </c>
      <c r="V35" s="63"/>
      <c r="W35" s="63"/>
    </row>
    <row r="36" spans="1:27" s="72" customFormat="1" ht="10.15" customHeight="1">
      <c r="A36" s="62" t="s">
        <v>198</v>
      </c>
      <c r="B36" s="63">
        <v>91</v>
      </c>
      <c r="C36" s="64" t="s">
        <v>54</v>
      </c>
      <c r="D36" s="64" t="str">
        <f t="shared" si="0"/>
        <v>12/100-91-３歳児</v>
      </c>
      <c r="E36" s="200">
        <v>47970</v>
      </c>
      <c r="F36" s="200">
        <v>460</v>
      </c>
      <c r="G36" s="202">
        <v>820</v>
      </c>
      <c r="H36" s="202">
        <v>8</v>
      </c>
      <c r="I36" s="65">
        <v>0</v>
      </c>
      <c r="J36" s="65">
        <v>0</v>
      </c>
      <c r="K36" s="202">
        <v>5060</v>
      </c>
      <c r="L36" s="202">
        <v>50</v>
      </c>
      <c r="M36" s="65">
        <v>770</v>
      </c>
      <c r="N36" s="65">
        <v>7</v>
      </c>
      <c r="O36" s="65">
        <v>460</v>
      </c>
      <c r="P36" s="65">
        <v>4</v>
      </c>
      <c r="Q36" s="65">
        <v>80</v>
      </c>
      <c r="R36" s="71">
        <v>1</v>
      </c>
      <c r="S36" s="65">
        <v>240</v>
      </c>
      <c r="T36" s="204">
        <v>8860</v>
      </c>
      <c r="U36" s="205">
        <v>80</v>
      </c>
      <c r="V36" s="63"/>
      <c r="W36" s="63"/>
    </row>
    <row r="37" spans="1:27" s="70" customFormat="1" ht="10.15" customHeight="1">
      <c r="A37" s="62" t="s">
        <v>197</v>
      </c>
      <c r="B37" s="63">
        <v>106</v>
      </c>
      <c r="C37" s="64" t="s">
        <v>54</v>
      </c>
      <c r="D37" s="64" t="str">
        <f t="shared" si="0"/>
        <v>15/100-106-３歳児</v>
      </c>
      <c r="E37" s="200">
        <v>46900</v>
      </c>
      <c r="F37" s="200">
        <v>440</v>
      </c>
      <c r="G37" s="202">
        <v>740</v>
      </c>
      <c r="H37" s="202">
        <v>7</v>
      </c>
      <c r="I37" s="65">
        <v>0</v>
      </c>
      <c r="J37" s="65">
        <v>0</v>
      </c>
      <c r="K37" s="202">
        <v>4540</v>
      </c>
      <c r="L37" s="202">
        <v>40</v>
      </c>
      <c r="M37" s="65">
        <v>670</v>
      </c>
      <c r="N37" s="65">
        <v>6</v>
      </c>
      <c r="O37" s="65">
        <v>420</v>
      </c>
      <c r="P37" s="65">
        <v>4</v>
      </c>
      <c r="Q37" s="65">
        <v>70</v>
      </c>
      <c r="R37" s="71">
        <v>1</v>
      </c>
      <c r="S37" s="65">
        <v>240</v>
      </c>
      <c r="T37" s="204">
        <v>9080</v>
      </c>
      <c r="U37" s="205">
        <v>90</v>
      </c>
      <c r="V37" s="63"/>
      <c r="W37" s="63"/>
      <c r="X37" s="72"/>
      <c r="Y37" s="72"/>
      <c r="Z37" s="72"/>
      <c r="AA37" s="72"/>
    </row>
    <row r="38" spans="1:27" s="70" customFormat="1" ht="10.15" customHeight="1">
      <c r="A38" s="62" t="s">
        <v>197</v>
      </c>
      <c r="B38" s="63">
        <v>121</v>
      </c>
      <c r="C38" s="64" t="s">
        <v>54</v>
      </c>
      <c r="D38" s="64" t="str">
        <f t="shared" si="0"/>
        <v>15/100-121-３歳児</v>
      </c>
      <c r="E38" s="200">
        <v>45210</v>
      </c>
      <c r="F38" s="200">
        <v>430</v>
      </c>
      <c r="G38" s="202">
        <v>660</v>
      </c>
      <c r="H38" s="202">
        <v>6</v>
      </c>
      <c r="I38" s="65">
        <v>660</v>
      </c>
      <c r="J38" s="65">
        <v>6</v>
      </c>
      <c r="K38" s="202">
        <v>4030</v>
      </c>
      <c r="L38" s="202">
        <v>40</v>
      </c>
      <c r="M38" s="65">
        <v>600</v>
      </c>
      <c r="N38" s="65">
        <v>6</v>
      </c>
      <c r="O38" s="65">
        <v>390</v>
      </c>
      <c r="P38" s="65">
        <v>3</v>
      </c>
      <c r="Q38" s="65">
        <v>70</v>
      </c>
      <c r="R38" s="71">
        <v>1</v>
      </c>
      <c r="S38" s="65">
        <v>240</v>
      </c>
      <c r="T38" s="204">
        <v>9080</v>
      </c>
      <c r="U38" s="205">
        <v>90</v>
      </c>
      <c r="V38" s="63"/>
      <c r="W38" s="63"/>
      <c r="X38" s="72"/>
      <c r="Y38" s="72"/>
      <c r="Z38" s="72"/>
      <c r="AA38" s="72"/>
    </row>
    <row r="39" spans="1:27" s="70" customFormat="1" ht="10.15" customHeight="1">
      <c r="A39" s="62" t="s">
        <v>197</v>
      </c>
      <c r="B39" s="63">
        <v>136</v>
      </c>
      <c r="C39" s="64" t="s">
        <v>54</v>
      </c>
      <c r="D39" s="64" t="str">
        <f t="shared" si="0"/>
        <v>15/100-136-３歳児</v>
      </c>
      <c r="E39" s="200">
        <v>43890</v>
      </c>
      <c r="F39" s="200">
        <v>410</v>
      </c>
      <c r="G39" s="202">
        <v>590</v>
      </c>
      <c r="H39" s="202">
        <v>5</v>
      </c>
      <c r="I39" s="65">
        <v>600</v>
      </c>
      <c r="J39" s="65">
        <v>6</v>
      </c>
      <c r="K39" s="202">
        <v>3630</v>
      </c>
      <c r="L39" s="202">
        <v>30</v>
      </c>
      <c r="M39" s="65">
        <v>540</v>
      </c>
      <c r="N39" s="65">
        <v>5</v>
      </c>
      <c r="O39" s="65">
        <v>370</v>
      </c>
      <c r="P39" s="65">
        <v>3</v>
      </c>
      <c r="Q39" s="65">
        <v>60</v>
      </c>
      <c r="R39" s="71">
        <v>1</v>
      </c>
      <c r="S39" s="65">
        <v>240</v>
      </c>
      <c r="T39" s="204">
        <v>9080</v>
      </c>
      <c r="U39" s="205">
        <v>90</v>
      </c>
      <c r="V39" s="63"/>
      <c r="W39" s="63"/>
      <c r="X39" s="72"/>
      <c r="Y39" s="72"/>
      <c r="Z39" s="72"/>
      <c r="AA39" s="72"/>
    </row>
    <row r="40" spans="1:27" s="70" customFormat="1" ht="10.15" customHeight="1">
      <c r="A40" s="62" t="s">
        <v>197</v>
      </c>
      <c r="B40" s="63">
        <v>1</v>
      </c>
      <c r="C40" s="64" t="s">
        <v>54</v>
      </c>
      <c r="D40" s="64" t="str">
        <f t="shared" si="0"/>
        <v>15/100-1-３歳児</v>
      </c>
      <c r="E40" s="200">
        <v>134270</v>
      </c>
      <c r="F40" s="200">
        <v>1320</v>
      </c>
      <c r="G40" s="202">
        <v>5970</v>
      </c>
      <c r="H40" s="202">
        <v>50</v>
      </c>
      <c r="I40" s="65">
        <v>6010</v>
      </c>
      <c r="J40" s="65">
        <v>60</v>
      </c>
      <c r="K40" s="202">
        <v>36330</v>
      </c>
      <c r="L40" s="202">
        <v>360</v>
      </c>
      <c r="M40" s="65">
        <v>3790</v>
      </c>
      <c r="N40" s="65">
        <v>30</v>
      </c>
      <c r="O40" s="65">
        <v>2840</v>
      </c>
      <c r="P40" s="65">
        <v>20</v>
      </c>
      <c r="Q40" s="65">
        <v>500</v>
      </c>
      <c r="R40" s="71">
        <v>5</v>
      </c>
      <c r="S40" s="65">
        <v>240</v>
      </c>
      <c r="T40" s="204">
        <v>9080</v>
      </c>
      <c r="U40" s="206">
        <v>90</v>
      </c>
      <c r="V40" s="114"/>
      <c r="W40" s="114"/>
    </row>
    <row r="41" spans="1:27" s="70" customFormat="1" ht="10.15" customHeight="1">
      <c r="A41" s="62" t="s">
        <v>197</v>
      </c>
      <c r="B41" s="63">
        <v>151</v>
      </c>
      <c r="C41" s="64" t="s">
        <v>54</v>
      </c>
      <c r="D41" s="64" t="str">
        <f t="shared" si="0"/>
        <v>15/100-151-３歳児</v>
      </c>
      <c r="E41" s="200">
        <v>41880</v>
      </c>
      <c r="F41" s="200">
        <v>390</v>
      </c>
      <c r="G41" s="202">
        <v>490</v>
      </c>
      <c r="H41" s="202">
        <v>4</v>
      </c>
      <c r="I41" s="65">
        <v>500</v>
      </c>
      <c r="J41" s="65">
        <v>5</v>
      </c>
      <c r="K41" s="202">
        <v>3020</v>
      </c>
      <c r="L41" s="202">
        <v>30</v>
      </c>
      <c r="M41" s="65">
        <v>520</v>
      </c>
      <c r="N41" s="65">
        <v>5</v>
      </c>
      <c r="O41" s="65">
        <v>320</v>
      </c>
      <c r="P41" s="65">
        <v>3</v>
      </c>
      <c r="Q41" s="65">
        <v>50</v>
      </c>
      <c r="R41" s="71">
        <v>1</v>
      </c>
      <c r="S41" s="65">
        <v>240</v>
      </c>
      <c r="T41" s="204">
        <v>9080</v>
      </c>
      <c r="U41" s="205">
        <v>90</v>
      </c>
      <c r="V41" s="63"/>
      <c r="W41" s="63"/>
      <c r="X41" s="72"/>
      <c r="Y41" s="72"/>
      <c r="Z41" s="72"/>
      <c r="AA41" s="72"/>
    </row>
    <row r="42" spans="1:27" s="70" customFormat="1" ht="10.15" customHeight="1">
      <c r="A42" s="62" t="s">
        <v>197</v>
      </c>
      <c r="B42" s="63">
        <v>16</v>
      </c>
      <c r="C42" s="64" t="s">
        <v>54</v>
      </c>
      <c r="D42" s="64" t="str">
        <f t="shared" si="0"/>
        <v>15/100-16-３歳児</v>
      </c>
      <c r="E42" s="200">
        <v>86010</v>
      </c>
      <c r="F42" s="200">
        <v>840</v>
      </c>
      <c r="G42" s="202">
        <v>3580</v>
      </c>
      <c r="H42" s="202">
        <v>30</v>
      </c>
      <c r="I42" s="65">
        <v>3600</v>
      </c>
      <c r="J42" s="65">
        <v>30</v>
      </c>
      <c r="K42" s="202">
        <v>21800</v>
      </c>
      <c r="L42" s="202">
        <v>210</v>
      </c>
      <c r="M42" s="65">
        <v>2600</v>
      </c>
      <c r="N42" s="65">
        <v>20</v>
      </c>
      <c r="O42" s="65">
        <v>1700</v>
      </c>
      <c r="P42" s="65">
        <v>10</v>
      </c>
      <c r="Q42" s="65">
        <v>300</v>
      </c>
      <c r="R42" s="71">
        <v>3</v>
      </c>
      <c r="S42" s="65">
        <v>240</v>
      </c>
      <c r="T42" s="204">
        <v>9080</v>
      </c>
      <c r="U42" s="206">
        <v>90</v>
      </c>
      <c r="V42" s="114"/>
      <c r="W42" s="114"/>
    </row>
    <row r="43" spans="1:27" s="70" customFormat="1" ht="10.15" customHeight="1">
      <c r="A43" s="62" t="s">
        <v>197</v>
      </c>
      <c r="B43" s="63">
        <v>181</v>
      </c>
      <c r="C43" s="64" t="s">
        <v>54</v>
      </c>
      <c r="D43" s="64" t="str">
        <f t="shared" si="0"/>
        <v>15/100-181-３歳児</v>
      </c>
      <c r="E43" s="200">
        <v>40430</v>
      </c>
      <c r="F43" s="200">
        <v>380</v>
      </c>
      <c r="G43" s="202">
        <v>420</v>
      </c>
      <c r="H43" s="202">
        <v>4</v>
      </c>
      <c r="I43" s="65">
        <v>430</v>
      </c>
      <c r="J43" s="65">
        <v>4</v>
      </c>
      <c r="K43" s="202">
        <v>2590</v>
      </c>
      <c r="L43" s="202">
        <v>20</v>
      </c>
      <c r="M43" s="65">
        <v>520</v>
      </c>
      <c r="N43" s="65">
        <v>5</v>
      </c>
      <c r="O43" s="65">
        <v>280</v>
      </c>
      <c r="P43" s="65">
        <v>2</v>
      </c>
      <c r="Q43" s="65">
        <v>50</v>
      </c>
      <c r="R43" s="71">
        <v>1</v>
      </c>
      <c r="S43" s="65">
        <v>240</v>
      </c>
      <c r="T43" s="204">
        <v>9080</v>
      </c>
      <c r="U43" s="205">
        <v>90</v>
      </c>
      <c r="V43" s="63"/>
      <c r="W43" s="63"/>
      <c r="X43" s="72"/>
      <c r="Y43" s="72"/>
      <c r="Z43" s="72"/>
      <c r="AA43" s="72"/>
    </row>
    <row r="44" spans="1:27" s="70" customFormat="1" ht="10.15" customHeight="1">
      <c r="A44" s="62" t="s">
        <v>197</v>
      </c>
      <c r="B44" s="63">
        <v>211</v>
      </c>
      <c r="C44" s="64" t="s">
        <v>54</v>
      </c>
      <c r="D44" s="64" t="str">
        <f t="shared" si="0"/>
        <v>15/100-211-３歳児</v>
      </c>
      <c r="E44" s="200">
        <v>39350</v>
      </c>
      <c r="F44" s="200">
        <v>370</v>
      </c>
      <c r="G44" s="202">
        <v>370</v>
      </c>
      <c r="H44" s="202">
        <v>3</v>
      </c>
      <c r="I44" s="65">
        <v>370</v>
      </c>
      <c r="J44" s="65">
        <v>3</v>
      </c>
      <c r="K44" s="202">
        <v>2270</v>
      </c>
      <c r="L44" s="202">
        <v>20</v>
      </c>
      <c r="M44" s="65">
        <v>520</v>
      </c>
      <c r="N44" s="65">
        <v>5</v>
      </c>
      <c r="O44" s="65">
        <v>260</v>
      </c>
      <c r="P44" s="65">
        <v>2</v>
      </c>
      <c r="Q44" s="65">
        <v>40</v>
      </c>
      <c r="R44" s="71">
        <v>1</v>
      </c>
      <c r="S44" s="65">
        <v>240</v>
      </c>
      <c r="T44" s="204">
        <v>9080</v>
      </c>
      <c r="U44" s="205">
        <v>90</v>
      </c>
      <c r="V44" s="63"/>
      <c r="W44" s="63"/>
      <c r="X44" s="72"/>
      <c r="Y44" s="72"/>
      <c r="Z44" s="72"/>
      <c r="AA44" s="72"/>
    </row>
    <row r="45" spans="1:27" s="70" customFormat="1" ht="10.15" customHeight="1">
      <c r="A45" s="62" t="s">
        <v>197</v>
      </c>
      <c r="B45" s="63">
        <v>241</v>
      </c>
      <c r="C45" s="64" t="s">
        <v>54</v>
      </c>
      <c r="D45" s="64" t="str">
        <f t="shared" si="0"/>
        <v>15/100-241-３歳児</v>
      </c>
      <c r="E45" s="200">
        <v>38520</v>
      </c>
      <c r="F45" s="200">
        <v>360</v>
      </c>
      <c r="G45" s="202">
        <v>330</v>
      </c>
      <c r="H45" s="202">
        <v>3</v>
      </c>
      <c r="I45" s="65">
        <v>330</v>
      </c>
      <c r="J45" s="65">
        <v>3</v>
      </c>
      <c r="K45" s="202">
        <v>2010</v>
      </c>
      <c r="L45" s="202">
        <v>20</v>
      </c>
      <c r="M45" s="65">
        <v>520</v>
      </c>
      <c r="N45" s="65">
        <v>5</v>
      </c>
      <c r="O45" s="65">
        <v>230</v>
      </c>
      <c r="P45" s="65">
        <v>2</v>
      </c>
      <c r="Q45" s="65">
        <v>40</v>
      </c>
      <c r="R45" s="71">
        <v>1</v>
      </c>
      <c r="S45" s="65">
        <v>240</v>
      </c>
      <c r="T45" s="204">
        <v>9080</v>
      </c>
      <c r="U45" s="205">
        <v>90</v>
      </c>
      <c r="V45" s="63"/>
      <c r="W45" s="63"/>
      <c r="X45" s="72"/>
      <c r="Y45" s="72"/>
      <c r="Z45" s="72"/>
      <c r="AA45" s="72"/>
    </row>
    <row r="46" spans="1:27" s="70" customFormat="1" ht="10.15" customHeight="1">
      <c r="A46" s="62" t="s">
        <v>197</v>
      </c>
      <c r="B46" s="63">
        <v>26</v>
      </c>
      <c r="C46" s="64" t="s">
        <v>54</v>
      </c>
      <c r="D46" s="64" t="str">
        <f t="shared" si="0"/>
        <v>15/100-26-３歳児</v>
      </c>
      <c r="E46" s="200">
        <v>65320</v>
      </c>
      <c r="F46" s="200">
        <v>630</v>
      </c>
      <c r="G46" s="202">
        <v>2550</v>
      </c>
      <c r="H46" s="202">
        <v>20</v>
      </c>
      <c r="I46" s="65">
        <v>2570</v>
      </c>
      <c r="J46" s="65">
        <v>20</v>
      </c>
      <c r="K46" s="202">
        <v>15570</v>
      </c>
      <c r="L46" s="202">
        <v>150</v>
      </c>
      <c r="M46" s="65">
        <v>2090</v>
      </c>
      <c r="N46" s="65">
        <v>20</v>
      </c>
      <c r="O46" s="65">
        <v>1220</v>
      </c>
      <c r="P46" s="65">
        <v>10</v>
      </c>
      <c r="Q46" s="65">
        <v>210</v>
      </c>
      <c r="R46" s="71">
        <v>2</v>
      </c>
      <c r="S46" s="65">
        <v>240</v>
      </c>
      <c r="T46" s="204">
        <v>9080</v>
      </c>
      <c r="U46" s="206">
        <v>90</v>
      </c>
      <c r="V46" s="114"/>
      <c r="W46" s="114"/>
    </row>
    <row r="47" spans="1:27" s="70" customFormat="1" ht="10.15" customHeight="1">
      <c r="A47" s="62" t="s">
        <v>197</v>
      </c>
      <c r="B47" s="63">
        <v>271</v>
      </c>
      <c r="C47" s="64" t="s">
        <v>54</v>
      </c>
      <c r="D47" s="64" t="str">
        <f t="shared" si="0"/>
        <v>15/100-271-３歳児</v>
      </c>
      <c r="E47" s="200">
        <v>37850</v>
      </c>
      <c r="F47" s="200">
        <v>350</v>
      </c>
      <c r="G47" s="202">
        <v>290</v>
      </c>
      <c r="H47" s="202">
        <v>2</v>
      </c>
      <c r="I47" s="65">
        <v>300</v>
      </c>
      <c r="J47" s="65">
        <v>3</v>
      </c>
      <c r="K47" s="202">
        <v>1810</v>
      </c>
      <c r="L47" s="202">
        <v>10</v>
      </c>
      <c r="M47" s="65">
        <v>520</v>
      </c>
      <c r="N47" s="65">
        <v>5</v>
      </c>
      <c r="O47" s="65">
        <v>210</v>
      </c>
      <c r="P47" s="65">
        <v>2</v>
      </c>
      <c r="Q47" s="65">
        <v>30</v>
      </c>
      <c r="R47" s="71">
        <v>1</v>
      </c>
      <c r="S47" s="65">
        <v>240</v>
      </c>
      <c r="T47" s="204">
        <v>9080</v>
      </c>
      <c r="U47" s="205">
        <v>90</v>
      </c>
      <c r="V47" s="63"/>
      <c r="W47" s="63"/>
      <c r="X47" s="72"/>
      <c r="Y47" s="72"/>
      <c r="Z47" s="72"/>
      <c r="AA47" s="72"/>
    </row>
    <row r="48" spans="1:27" s="70" customFormat="1" ht="10.15" customHeight="1">
      <c r="A48" s="62" t="s">
        <v>197</v>
      </c>
      <c r="B48" s="63">
        <v>301</v>
      </c>
      <c r="C48" s="64" t="s">
        <v>54</v>
      </c>
      <c r="D48" s="64" t="str">
        <f t="shared" si="0"/>
        <v>15/100-301-３歳児</v>
      </c>
      <c r="E48" s="200">
        <v>35660</v>
      </c>
      <c r="F48" s="200">
        <v>330</v>
      </c>
      <c r="G48" s="202">
        <v>270</v>
      </c>
      <c r="H48" s="202">
        <v>2</v>
      </c>
      <c r="I48" s="65">
        <v>270</v>
      </c>
      <c r="J48" s="65">
        <v>2</v>
      </c>
      <c r="K48" s="202">
        <v>1650</v>
      </c>
      <c r="L48" s="202">
        <v>10</v>
      </c>
      <c r="M48" s="65">
        <v>520</v>
      </c>
      <c r="N48" s="65">
        <v>5</v>
      </c>
      <c r="O48" s="65">
        <v>190</v>
      </c>
      <c r="P48" s="65">
        <v>1</v>
      </c>
      <c r="Q48" s="65">
        <v>30</v>
      </c>
      <c r="R48" s="71">
        <v>1</v>
      </c>
      <c r="S48" s="65">
        <v>240</v>
      </c>
      <c r="T48" s="204">
        <v>9080</v>
      </c>
      <c r="U48" s="205">
        <v>90</v>
      </c>
      <c r="V48" s="63"/>
      <c r="W48" s="63"/>
      <c r="X48" s="72"/>
      <c r="Y48" s="72"/>
      <c r="Z48" s="72"/>
      <c r="AA48" s="72"/>
    </row>
    <row r="49" spans="1:27" s="72" customFormat="1" ht="10.15" customHeight="1">
      <c r="A49" s="62" t="s">
        <v>197</v>
      </c>
      <c r="B49" s="63">
        <v>36</v>
      </c>
      <c r="C49" s="64" t="s">
        <v>54</v>
      </c>
      <c r="D49" s="64" t="str">
        <f t="shared" si="0"/>
        <v>15/100-36-３歳児</v>
      </c>
      <c r="E49" s="200">
        <v>66010</v>
      </c>
      <c r="F49" s="200">
        <v>640</v>
      </c>
      <c r="G49" s="202">
        <v>1990</v>
      </c>
      <c r="H49" s="202">
        <v>10</v>
      </c>
      <c r="I49" s="65">
        <v>0</v>
      </c>
      <c r="J49" s="65">
        <v>0</v>
      </c>
      <c r="K49" s="202">
        <v>12110</v>
      </c>
      <c r="L49" s="202">
        <v>120</v>
      </c>
      <c r="M49" s="65">
        <v>1800</v>
      </c>
      <c r="N49" s="65">
        <v>10</v>
      </c>
      <c r="O49" s="65">
        <v>950</v>
      </c>
      <c r="P49" s="65">
        <v>9</v>
      </c>
      <c r="Q49" s="65">
        <v>170</v>
      </c>
      <c r="R49" s="71">
        <v>1</v>
      </c>
      <c r="S49" s="65">
        <v>240</v>
      </c>
      <c r="T49" s="204">
        <v>9080</v>
      </c>
      <c r="U49" s="206">
        <v>90</v>
      </c>
      <c r="V49" s="114"/>
      <c r="W49" s="114"/>
      <c r="X49" s="70"/>
      <c r="Y49" s="70"/>
      <c r="Z49" s="70"/>
      <c r="AA49" s="70"/>
    </row>
    <row r="50" spans="1:27" s="72" customFormat="1" ht="10.15" customHeight="1">
      <c r="A50" s="62" t="s">
        <v>197</v>
      </c>
      <c r="B50" s="63">
        <v>46</v>
      </c>
      <c r="C50" s="64" t="s">
        <v>54</v>
      </c>
      <c r="D50" s="64" t="str">
        <f t="shared" si="0"/>
        <v>15/100-46-３歳児</v>
      </c>
      <c r="E50" s="200">
        <v>61970</v>
      </c>
      <c r="F50" s="200">
        <v>600</v>
      </c>
      <c r="G50" s="202">
        <v>1490</v>
      </c>
      <c r="H50" s="202">
        <v>10</v>
      </c>
      <c r="I50" s="65">
        <v>0</v>
      </c>
      <c r="J50" s="65">
        <v>0</v>
      </c>
      <c r="K50" s="202">
        <v>9080</v>
      </c>
      <c r="L50" s="202">
        <v>90</v>
      </c>
      <c r="M50" s="65">
        <v>1350</v>
      </c>
      <c r="N50" s="65">
        <v>10</v>
      </c>
      <c r="O50" s="65">
        <v>710</v>
      </c>
      <c r="P50" s="65">
        <v>6</v>
      </c>
      <c r="Q50" s="65">
        <v>120</v>
      </c>
      <c r="R50" s="71">
        <v>1</v>
      </c>
      <c r="S50" s="65">
        <v>240</v>
      </c>
      <c r="T50" s="204">
        <v>9080</v>
      </c>
      <c r="U50" s="206">
        <v>90</v>
      </c>
      <c r="V50" s="114"/>
      <c r="W50" s="114"/>
      <c r="X50" s="70"/>
      <c r="Y50" s="70"/>
      <c r="Z50" s="70"/>
      <c r="AA50" s="70"/>
    </row>
    <row r="51" spans="1:27" s="72" customFormat="1" ht="10.15" customHeight="1">
      <c r="A51" s="62" t="s">
        <v>197</v>
      </c>
      <c r="B51" s="63">
        <v>61</v>
      </c>
      <c r="C51" s="64" t="s">
        <v>54</v>
      </c>
      <c r="D51" s="64" t="str">
        <f t="shared" si="0"/>
        <v>15/100-61-３歳児</v>
      </c>
      <c r="E51" s="200">
        <v>55960</v>
      </c>
      <c r="F51" s="200">
        <v>540</v>
      </c>
      <c r="G51" s="202">
        <v>1190</v>
      </c>
      <c r="H51" s="202">
        <v>10</v>
      </c>
      <c r="I51" s="65">
        <v>0</v>
      </c>
      <c r="J51" s="65">
        <v>0</v>
      </c>
      <c r="K51" s="202">
        <v>7260</v>
      </c>
      <c r="L51" s="202">
        <v>70</v>
      </c>
      <c r="M51" s="65">
        <v>1080</v>
      </c>
      <c r="N51" s="65">
        <v>10</v>
      </c>
      <c r="O51" s="65">
        <v>590</v>
      </c>
      <c r="P51" s="65">
        <v>5</v>
      </c>
      <c r="Q51" s="65">
        <v>100</v>
      </c>
      <c r="R51" s="71">
        <v>1</v>
      </c>
      <c r="S51" s="65">
        <v>240</v>
      </c>
      <c r="T51" s="204">
        <v>9080</v>
      </c>
      <c r="U51" s="206">
        <v>90</v>
      </c>
      <c r="V51" s="114"/>
      <c r="W51" s="114"/>
      <c r="X51" s="70"/>
      <c r="Y51" s="70"/>
      <c r="Z51" s="70"/>
      <c r="AA51" s="70"/>
    </row>
    <row r="52" spans="1:27" s="72" customFormat="1" ht="10.15" customHeight="1">
      <c r="A52" s="62" t="s">
        <v>197</v>
      </c>
      <c r="B52" s="63">
        <v>76</v>
      </c>
      <c r="C52" s="64" t="s">
        <v>54</v>
      </c>
      <c r="D52" s="64" t="str">
        <f t="shared" si="0"/>
        <v>15/100-76-３歳児</v>
      </c>
      <c r="E52" s="200">
        <v>51920</v>
      </c>
      <c r="F52" s="200">
        <v>490</v>
      </c>
      <c r="G52" s="202">
        <v>990</v>
      </c>
      <c r="H52" s="202">
        <v>9</v>
      </c>
      <c r="I52" s="65">
        <v>0</v>
      </c>
      <c r="J52" s="65">
        <v>0</v>
      </c>
      <c r="K52" s="202">
        <v>6050</v>
      </c>
      <c r="L52" s="202">
        <v>60</v>
      </c>
      <c r="M52" s="65">
        <v>900</v>
      </c>
      <c r="N52" s="65">
        <v>9</v>
      </c>
      <c r="O52" s="65">
        <v>520</v>
      </c>
      <c r="P52" s="65">
        <v>5</v>
      </c>
      <c r="Q52" s="65">
        <v>90</v>
      </c>
      <c r="R52" s="71">
        <v>1</v>
      </c>
      <c r="S52" s="65">
        <v>240</v>
      </c>
      <c r="T52" s="204">
        <v>9080</v>
      </c>
      <c r="U52" s="205">
        <v>90</v>
      </c>
      <c r="V52" s="63"/>
      <c r="W52" s="63"/>
    </row>
    <row r="53" spans="1:27" s="72" customFormat="1" ht="10.15" customHeight="1">
      <c r="A53" s="62" t="s">
        <v>197</v>
      </c>
      <c r="B53" s="63">
        <v>91</v>
      </c>
      <c r="C53" s="64" t="s">
        <v>54</v>
      </c>
      <c r="D53" s="64" t="str">
        <f t="shared" si="0"/>
        <v>15/100-91-３歳児</v>
      </c>
      <c r="E53" s="200">
        <v>49040</v>
      </c>
      <c r="F53" s="200">
        <v>470</v>
      </c>
      <c r="G53" s="202">
        <v>850</v>
      </c>
      <c r="H53" s="202">
        <v>8</v>
      </c>
      <c r="I53" s="65">
        <v>0</v>
      </c>
      <c r="J53" s="65">
        <v>0</v>
      </c>
      <c r="K53" s="202">
        <v>5190</v>
      </c>
      <c r="L53" s="202">
        <v>50</v>
      </c>
      <c r="M53" s="65">
        <v>770</v>
      </c>
      <c r="N53" s="65">
        <v>7</v>
      </c>
      <c r="O53" s="65">
        <v>460</v>
      </c>
      <c r="P53" s="65">
        <v>4</v>
      </c>
      <c r="Q53" s="65">
        <v>80</v>
      </c>
      <c r="R53" s="71">
        <v>1</v>
      </c>
      <c r="S53" s="65">
        <v>240</v>
      </c>
      <c r="T53" s="204">
        <v>9080</v>
      </c>
      <c r="U53" s="205">
        <v>90</v>
      </c>
      <c r="V53" s="63"/>
      <c r="W53" s="63"/>
    </row>
    <row r="54" spans="1:27" s="72" customFormat="1" ht="10.15" customHeight="1">
      <c r="A54" s="62" t="s">
        <v>196</v>
      </c>
      <c r="B54" s="63">
        <v>106</v>
      </c>
      <c r="C54" s="64" t="s">
        <v>54</v>
      </c>
      <c r="D54" s="64" t="str">
        <f t="shared" si="0"/>
        <v>16/100-106-３歳児</v>
      </c>
      <c r="E54" s="200">
        <v>47240</v>
      </c>
      <c r="F54" s="200">
        <v>450</v>
      </c>
      <c r="G54" s="202">
        <v>750</v>
      </c>
      <c r="H54" s="202">
        <v>7</v>
      </c>
      <c r="I54" s="65">
        <v>0</v>
      </c>
      <c r="J54" s="65">
        <v>0</v>
      </c>
      <c r="K54" s="202">
        <v>4570</v>
      </c>
      <c r="L54" s="202">
        <v>40</v>
      </c>
      <c r="M54" s="65">
        <v>670</v>
      </c>
      <c r="N54" s="65">
        <v>6</v>
      </c>
      <c r="O54" s="65">
        <v>420</v>
      </c>
      <c r="P54" s="65">
        <v>4</v>
      </c>
      <c r="Q54" s="65">
        <v>70</v>
      </c>
      <c r="R54" s="71">
        <v>1</v>
      </c>
      <c r="S54" s="65">
        <v>240</v>
      </c>
      <c r="T54" s="204">
        <v>9150</v>
      </c>
      <c r="U54" s="205">
        <v>90</v>
      </c>
      <c r="V54" s="63"/>
      <c r="W54" s="63"/>
    </row>
    <row r="55" spans="1:27" s="72" customFormat="1" ht="10.15" customHeight="1">
      <c r="A55" s="62" t="s">
        <v>196</v>
      </c>
      <c r="B55" s="63">
        <v>121</v>
      </c>
      <c r="C55" s="64" t="s">
        <v>54</v>
      </c>
      <c r="D55" s="64" t="str">
        <f t="shared" si="0"/>
        <v>16/100-121-３歳児</v>
      </c>
      <c r="E55" s="200">
        <v>45540</v>
      </c>
      <c r="F55" s="200">
        <v>430</v>
      </c>
      <c r="G55" s="202">
        <v>660</v>
      </c>
      <c r="H55" s="202">
        <v>6</v>
      </c>
      <c r="I55" s="65">
        <v>660</v>
      </c>
      <c r="J55" s="65">
        <v>6</v>
      </c>
      <c r="K55" s="202">
        <v>4060</v>
      </c>
      <c r="L55" s="202">
        <v>40</v>
      </c>
      <c r="M55" s="65">
        <v>600</v>
      </c>
      <c r="N55" s="65">
        <v>6</v>
      </c>
      <c r="O55" s="65">
        <v>390</v>
      </c>
      <c r="P55" s="65">
        <v>3</v>
      </c>
      <c r="Q55" s="65">
        <v>70</v>
      </c>
      <c r="R55" s="71">
        <v>1</v>
      </c>
      <c r="S55" s="65">
        <v>240</v>
      </c>
      <c r="T55" s="204">
        <v>9150</v>
      </c>
      <c r="U55" s="205">
        <v>90</v>
      </c>
      <c r="V55" s="63"/>
      <c r="W55" s="63"/>
    </row>
    <row r="56" spans="1:27" s="72" customFormat="1" ht="10.15" customHeight="1">
      <c r="A56" s="62" t="s">
        <v>196</v>
      </c>
      <c r="B56" s="63">
        <v>136</v>
      </c>
      <c r="C56" s="64" t="s">
        <v>54</v>
      </c>
      <c r="D56" s="64" t="str">
        <f t="shared" si="0"/>
        <v>16/100-136-３歳児</v>
      </c>
      <c r="E56" s="200">
        <v>44200</v>
      </c>
      <c r="F56" s="200">
        <v>420</v>
      </c>
      <c r="G56" s="202">
        <v>600</v>
      </c>
      <c r="H56" s="202">
        <v>6</v>
      </c>
      <c r="I56" s="65">
        <v>600</v>
      </c>
      <c r="J56" s="65">
        <v>6</v>
      </c>
      <c r="K56" s="202">
        <v>3660</v>
      </c>
      <c r="L56" s="202">
        <v>30</v>
      </c>
      <c r="M56" s="65">
        <v>540</v>
      </c>
      <c r="N56" s="65">
        <v>5</v>
      </c>
      <c r="O56" s="65">
        <v>370</v>
      </c>
      <c r="P56" s="65">
        <v>3</v>
      </c>
      <c r="Q56" s="65">
        <v>60</v>
      </c>
      <c r="R56" s="71">
        <v>1</v>
      </c>
      <c r="S56" s="65">
        <v>240</v>
      </c>
      <c r="T56" s="204">
        <v>9150</v>
      </c>
      <c r="U56" s="205">
        <v>90</v>
      </c>
      <c r="V56" s="63"/>
      <c r="W56" s="63"/>
    </row>
    <row r="57" spans="1:27" s="72" customFormat="1" ht="10.15" customHeight="1">
      <c r="A57" s="62" t="s">
        <v>196</v>
      </c>
      <c r="B57" s="63">
        <v>1</v>
      </c>
      <c r="C57" s="64" t="s">
        <v>54</v>
      </c>
      <c r="D57" s="64" t="str">
        <f t="shared" si="0"/>
        <v>16/100-1-３歳児</v>
      </c>
      <c r="E57" s="200">
        <v>135310</v>
      </c>
      <c r="F57" s="200">
        <v>1330</v>
      </c>
      <c r="G57" s="202">
        <v>6020</v>
      </c>
      <c r="H57" s="202">
        <v>60</v>
      </c>
      <c r="I57" s="65">
        <v>6010</v>
      </c>
      <c r="J57" s="65">
        <v>60</v>
      </c>
      <c r="K57" s="202">
        <v>36620</v>
      </c>
      <c r="L57" s="202">
        <v>360</v>
      </c>
      <c r="M57" s="65">
        <v>3790</v>
      </c>
      <c r="N57" s="65">
        <v>30</v>
      </c>
      <c r="O57" s="65">
        <v>2840</v>
      </c>
      <c r="P57" s="65">
        <v>20</v>
      </c>
      <c r="Q57" s="65">
        <v>500</v>
      </c>
      <c r="R57" s="71">
        <v>5</v>
      </c>
      <c r="S57" s="65">
        <v>240</v>
      </c>
      <c r="T57" s="204">
        <v>9150</v>
      </c>
      <c r="U57" s="206">
        <v>90</v>
      </c>
      <c r="V57" s="114"/>
      <c r="W57" s="114"/>
      <c r="X57" s="70"/>
      <c r="Y57" s="70"/>
      <c r="Z57" s="70"/>
      <c r="AA57" s="70"/>
    </row>
    <row r="58" spans="1:27" s="72" customFormat="1" ht="10.15" customHeight="1">
      <c r="A58" s="62" t="s">
        <v>196</v>
      </c>
      <c r="B58" s="63">
        <v>151</v>
      </c>
      <c r="C58" s="64" t="s">
        <v>54</v>
      </c>
      <c r="D58" s="64" t="str">
        <f t="shared" si="0"/>
        <v>16/100-151-３歳児</v>
      </c>
      <c r="E58" s="200">
        <v>42170</v>
      </c>
      <c r="F58" s="200">
        <v>400</v>
      </c>
      <c r="G58" s="202">
        <v>500</v>
      </c>
      <c r="H58" s="202">
        <v>5</v>
      </c>
      <c r="I58" s="65">
        <v>500</v>
      </c>
      <c r="J58" s="65">
        <v>5</v>
      </c>
      <c r="K58" s="202">
        <v>3050</v>
      </c>
      <c r="L58" s="202">
        <v>30</v>
      </c>
      <c r="M58" s="65">
        <v>520</v>
      </c>
      <c r="N58" s="65">
        <v>5</v>
      </c>
      <c r="O58" s="65">
        <v>320</v>
      </c>
      <c r="P58" s="65">
        <v>3</v>
      </c>
      <c r="Q58" s="65">
        <v>50</v>
      </c>
      <c r="R58" s="71">
        <v>1</v>
      </c>
      <c r="S58" s="65">
        <v>240</v>
      </c>
      <c r="T58" s="204">
        <v>9150</v>
      </c>
      <c r="U58" s="205">
        <v>90</v>
      </c>
      <c r="V58" s="63"/>
      <c r="W58" s="63"/>
    </row>
    <row r="59" spans="1:27" s="72" customFormat="1" ht="10.15" customHeight="1">
      <c r="A59" s="62" t="s">
        <v>196</v>
      </c>
      <c r="B59" s="63">
        <v>16</v>
      </c>
      <c r="C59" s="64" t="s">
        <v>54</v>
      </c>
      <c r="D59" s="64" t="str">
        <f t="shared" si="0"/>
        <v>16/100-16-３歳児</v>
      </c>
      <c r="E59" s="200">
        <v>86660</v>
      </c>
      <c r="F59" s="200">
        <v>840</v>
      </c>
      <c r="G59" s="202">
        <v>3610</v>
      </c>
      <c r="H59" s="202">
        <v>30</v>
      </c>
      <c r="I59" s="65">
        <v>3600</v>
      </c>
      <c r="J59" s="65">
        <v>30</v>
      </c>
      <c r="K59" s="202">
        <v>21970</v>
      </c>
      <c r="L59" s="202">
        <v>210</v>
      </c>
      <c r="M59" s="65">
        <v>2600</v>
      </c>
      <c r="N59" s="65">
        <v>20</v>
      </c>
      <c r="O59" s="65">
        <v>1700</v>
      </c>
      <c r="P59" s="65">
        <v>10</v>
      </c>
      <c r="Q59" s="65">
        <v>300</v>
      </c>
      <c r="R59" s="71">
        <v>3</v>
      </c>
      <c r="S59" s="65">
        <v>240</v>
      </c>
      <c r="T59" s="204">
        <v>9150</v>
      </c>
      <c r="U59" s="206">
        <v>90</v>
      </c>
      <c r="V59" s="114"/>
      <c r="W59" s="114"/>
      <c r="X59" s="70"/>
      <c r="Y59" s="70"/>
      <c r="Z59" s="70"/>
      <c r="AA59" s="70"/>
    </row>
    <row r="60" spans="1:27" s="72" customFormat="1" ht="10.15" customHeight="1">
      <c r="A60" s="62" t="s">
        <v>196</v>
      </c>
      <c r="B60" s="63">
        <v>181</v>
      </c>
      <c r="C60" s="64" t="s">
        <v>54</v>
      </c>
      <c r="D60" s="64" t="str">
        <f t="shared" si="0"/>
        <v>16/100-181-３歳児</v>
      </c>
      <c r="E60" s="200">
        <v>40710</v>
      </c>
      <c r="F60" s="200">
        <v>380</v>
      </c>
      <c r="G60" s="202">
        <v>430</v>
      </c>
      <c r="H60" s="202">
        <v>4</v>
      </c>
      <c r="I60" s="65">
        <v>430</v>
      </c>
      <c r="J60" s="65">
        <v>4</v>
      </c>
      <c r="K60" s="202">
        <v>2610</v>
      </c>
      <c r="L60" s="202">
        <v>20</v>
      </c>
      <c r="M60" s="65">
        <v>520</v>
      </c>
      <c r="N60" s="65">
        <v>5</v>
      </c>
      <c r="O60" s="65">
        <v>280</v>
      </c>
      <c r="P60" s="65">
        <v>2</v>
      </c>
      <c r="Q60" s="65">
        <v>50</v>
      </c>
      <c r="R60" s="71">
        <v>1</v>
      </c>
      <c r="S60" s="65">
        <v>240</v>
      </c>
      <c r="T60" s="204">
        <v>9150</v>
      </c>
      <c r="U60" s="205">
        <v>90</v>
      </c>
      <c r="V60" s="63"/>
      <c r="W60" s="63"/>
    </row>
    <row r="61" spans="1:27" s="72" customFormat="1" ht="10.15" customHeight="1">
      <c r="A61" s="62" t="s">
        <v>196</v>
      </c>
      <c r="B61" s="63">
        <v>211</v>
      </c>
      <c r="C61" s="64" t="s">
        <v>54</v>
      </c>
      <c r="D61" s="64" t="str">
        <f t="shared" si="0"/>
        <v>16/100-211-３歳児</v>
      </c>
      <c r="E61" s="200">
        <v>39630</v>
      </c>
      <c r="F61" s="200">
        <v>370</v>
      </c>
      <c r="G61" s="202">
        <v>370</v>
      </c>
      <c r="H61" s="202">
        <v>3</v>
      </c>
      <c r="I61" s="65">
        <v>370</v>
      </c>
      <c r="J61" s="65">
        <v>3</v>
      </c>
      <c r="K61" s="202">
        <v>2280</v>
      </c>
      <c r="L61" s="202">
        <v>20</v>
      </c>
      <c r="M61" s="65">
        <v>520</v>
      </c>
      <c r="N61" s="65">
        <v>5</v>
      </c>
      <c r="O61" s="65">
        <v>260</v>
      </c>
      <c r="P61" s="65">
        <v>2</v>
      </c>
      <c r="Q61" s="65">
        <v>40</v>
      </c>
      <c r="R61" s="71">
        <v>1</v>
      </c>
      <c r="S61" s="65">
        <v>240</v>
      </c>
      <c r="T61" s="204">
        <v>9150</v>
      </c>
      <c r="U61" s="205">
        <v>90</v>
      </c>
      <c r="V61" s="63"/>
      <c r="W61" s="63"/>
    </row>
    <row r="62" spans="1:27" s="72" customFormat="1" ht="10.15" customHeight="1">
      <c r="A62" s="62" t="s">
        <v>196</v>
      </c>
      <c r="B62" s="63">
        <v>241</v>
      </c>
      <c r="C62" s="64" t="s">
        <v>54</v>
      </c>
      <c r="D62" s="64" t="str">
        <f t="shared" si="0"/>
        <v>16/100-241-３歳児</v>
      </c>
      <c r="E62" s="200">
        <v>38790</v>
      </c>
      <c r="F62" s="200">
        <v>360</v>
      </c>
      <c r="G62" s="202">
        <v>330</v>
      </c>
      <c r="H62" s="202">
        <v>3</v>
      </c>
      <c r="I62" s="65">
        <v>330</v>
      </c>
      <c r="J62" s="65">
        <v>3</v>
      </c>
      <c r="K62" s="202">
        <v>2030</v>
      </c>
      <c r="L62" s="202">
        <v>20</v>
      </c>
      <c r="M62" s="65">
        <v>520</v>
      </c>
      <c r="N62" s="65">
        <v>5</v>
      </c>
      <c r="O62" s="65">
        <v>230</v>
      </c>
      <c r="P62" s="65">
        <v>2</v>
      </c>
      <c r="Q62" s="65">
        <v>40</v>
      </c>
      <c r="R62" s="71">
        <v>1</v>
      </c>
      <c r="S62" s="65">
        <v>240</v>
      </c>
      <c r="T62" s="204">
        <v>9150</v>
      </c>
      <c r="U62" s="205">
        <v>90</v>
      </c>
      <c r="V62" s="63"/>
      <c r="W62" s="63"/>
    </row>
    <row r="63" spans="1:27" s="72" customFormat="1" ht="10.15" customHeight="1">
      <c r="A63" s="62" t="s">
        <v>196</v>
      </c>
      <c r="B63" s="63">
        <v>26</v>
      </c>
      <c r="C63" s="64" t="s">
        <v>54</v>
      </c>
      <c r="D63" s="64" t="str">
        <f t="shared" si="0"/>
        <v>16/100-26-３歳児</v>
      </c>
      <c r="E63" s="200">
        <v>65810</v>
      </c>
      <c r="F63" s="200">
        <v>630</v>
      </c>
      <c r="G63" s="202">
        <v>2580</v>
      </c>
      <c r="H63" s="202">
        <v>20</v>
      </c>
      <c r="I63" s="65">
        <v>2570</v>
      </c>
      <c r="J63" s="65">
        <v>20</v>
      </c>
      <c r="K63" s="202">
        <v>15690</v>
      </c>
      <c r="L63" s="202">
        <v>150</v>
      </c>
      <c r="M63" s="65">
        <v>2090</v>
      </c>
      <c r="N63" s="65">
        <v>20</v>
      </c>
      <c r="O63" s="65">
        <v>1220</v>
      </c>
      <c r="P63" s="65">
        <v>10</v>
      </c>
      <c r="Q63" s="65">
        <v>210</v>
      </c>
      <c r="R63" s="71">
        <v>2</v>
      </c>
      <c r="S63" s="65">
        <v>240</v>
      </c>
      <c r="T63" s="204">
        <v>9150</v>
      </c>
      <c r="U63" s="206">
        <v>90</v>
      </c>
      <c r="V63" s="114"/>
      <c r="W63" s="114"/>
      <c r="X63" s="70"/>
      <c r="Y63" s="70"/>
      <c r="Z63" s="70"/>
      <c r="AA63" s="70"/>
    </row>
    <row r="64" spans="1:27" s="72" customFormat="1" ht="10.15" customHeight="1">
      <c r="A64" s="62" t="s">
        <v>196</v>
      </c>
      <c r="B64" s="63">
        <v>271</v>
      </c>
      <c r="C64" s="64" t="s">
        <v>54</v>
      </c>
      <c r="D64" s="64" t="str">
        <f t="shared" si="0"/>
        <v>16/100-271-３歳児</v>
      </c>
      <c r="E64" s="200">
        <v>38110</v>
      </c>
      <c r="F64" s="200">
        <v>360</v>
      </c>
      <c r="G64" s="202">
        <v>300</v>
      </c>
      <c r="H64" s="202">
        <v>3</v>
      </c>
      <c r="I64" s="65">
        <v>300</v>
      </c>
      <c r="J64" s="65">
        <v>3</v>
      </c>
      <c r="K64" s="202">
        <v>1830</v>
      </c>
      <c r="L64" s="202">
        <v>10</v>
      </c>
      <c r="M64" s="65">
        <v>520</v>
      </c>
      <c r="N64" s="65">
        <v>5</v>
      </c>
      <c r="O64" s="65">
        <v>210</v>
      </c>
      <c r="P64" s="65">
        <v>2</v>
      </c>
      <c r="Q64" s="65">
        <v>30</v>
      </c>
      <c r="R64" s="71">
        <v>1</v>
      </c>
      <c r="S64" s="65">
        <v>240</v>
      </c>
      <c r="T64" s="204">
        <v>9150</v>
      </c>
      <c r="U64" s="205">
        <v>90</v>
      </c>
      <c r="V64" s="63"/>
      <c r="W64" s="63"/>
    </row>
    <row r="65" spans="1:27" s="72" customFormat="1" ht="10.15" customHeight="1">
      <c r="A65" s="62" t="s">
        <v>196</v>
      </c>
      <c r="B65" s="63">
        <v>301</v>
      </c>
      <c r="C65" s="64" t="s">
        <v>54</v>
      </c>
      <c r="D65" s="64" t="str">
        <f t="shared" si="0"/>
        <v>16/100-301-３歳児</v>
      </c>
      <c r="E65" s="200">
        <v>35900</v>
      </c>
      <c r="F65" s="200">
        <v>330</v>
      </c>
      <c r="G65" s="202">
        <v>270</v>
      </c>
      <c r="H65" s="202">
        <v>2</v>
      </c>
      <c r="I65" s="65">
        <v>270</v>
      </c>
      <c r="J65" s="65">
        <v>2</v>
      </c>
      <c r="K65" s="202">
        <v>1660</v>
      </c>
      <c r="L65" s="202">
        <v>10</v>
      </c>
      <c r="M65" s="65">
        <v>520</v>
      </c>
      <c r="N65" s="65">
        <v>5</v>
      </c>
      <c r="O65" s="65">
        <v>190</v>
      </c>
      <c r="P65" s="65">
        <v>1</v>
      </c>
      <c r="Q65" s="65">
        <v>30</v>
      </c>
      <c r="R65" s="71">
        <v>1</v>
      </c>
      <c r="S65" s="65">
        <v>240</v>
      </c>
      <c r="T65" s="204">
        <v>9150</v>
      </c>
      <c r="U65" s="205">
        <v>90</v>
      </c>
      <c r="V65" s="63"/>
      <c r="W65" s="63"/>
    </row>
    <row r="66" spans="1:27" s="72" customFormat="1" ht="10.15" customHeight="1">
      <c r="A66" s="62" t="s">
        <v>196</v>
      </c>
      <c r="B66" s="63">
        <v>36</v>
      </c>
      <c r="C66" s="64" t="s">
        <v>54</v>
      </c>
      <c r="D66" s="64" t="str">
        <f t="shared" si="0"/>
        <v>16/100-36-３歳児</v>
      </c>
      <c r="E66" s="200">
        <v>66500</v>
      </c>
      <c r="F66" s="200">
        <v>640</v>
      </c>
      <c r="G66" s="202">
        <v>2000</v>
      </c>
      <c r="H66" s="202">
        <v>20</v>
      </c>
      <c r="I66" s="65">
        <v>0</v>
      </c>
      <c r="J66" s="65">
        <v>0</v>
      </c>
      <c r="K66" s="202">
        <v>12200</v>
      </c>
      <c r="L66" s="202">
        <v>120</v>
      </c>
      <c r="M66" s="65">
        <v>1800</v>
      </c>
      <c r="N66" s="65">
        <v>10</v>
      </c>
      <c r="O66" s="65">
        <v>950</v>
      </c>
      <c r="P66" s="65">
        <v>9</v>
      </c>
      <c r="Q66" s="65">
        <v>170</v>
      </c>
      <c r="R66" s="71">
        <v>1</v>
      </c>
      <c r="S66" s="65">
        <v>240</v>
      </c>
      <c r="T66" s="204">
        <v>9150</v>
      </c>
      <c r="U66" s="206">
        <v>90</v>
      </c>
      <c r="V66" s="114"/>
      <c r="W66" s="114"/>
      <c r="X66" s="70"/>
      <c r="Y66" s="70"/>
      <c r="Z66" s="70"/>
      <c r="AA66" s="70"/>
    </row>
    <row r="67" spans="1:27" s="72" customFormat="1" ht="10.15" customHeight="1">
      <c r="A67" s="62" t="s">
        <v>196</v>
      </c>
      <c r="B67" s="63">
        <v>46</v>
      </c>
      <c r="C67" s="64" t="s">
        <v>54</v>
      </c>
      <c r="D67" s="64" t="str">
        <f t="shared" ref="D67:D130" si="1">CONCATENATE($A67,"-",$B67,"-",$C67)</f>
        <v>16/100-46-３歳児</v>
      </c>
      <c r="E67" s="200">
        <v>62420</v>
      </c>
      <c r="F67" s="200">
        <v>600</v>
      </c>
      <c r="G67" s="202">
        <v>1500</v>
      </c>
      <c r="H67" s="202">
        <v>10</v>
      </c>
      <c r="I67" s="65">
        <v>0</v>
      </c>
      <c r="J67" s="65">
        <v>0</v>
      </c>
      <c r="K67" s="202">
        <v>9150</v>
      </c>
      <c r="L67" s="202">
        <v>90</v>
      </c>
      <c r="M67" s="65">
        <v>1350</v>
      </c>
      <c r="N67" s="65">
        <v>10</v>
      </c>
      <c r="O67" s="65">
        <v>710</v>
      </c>
      <c r="P67" s="65">
        <v>6</v>
      </c>
      <c r="Q67" s="65">
        <v>120</v>
      </c>
      <c r="R67" s="71">
        <v>1</v>
      </c>
      <c r="S67" s="65">
        <v>240</v>
      </c>
      <c r="T67" s="204">
        <v>9150</v>
      </c>
      <c r="U67" s="206">
        <v>90</v>
      </c>
      <c r="V67" s="114"/>
      <c r="W67" s="114"/>
      <c r="X67" s="70"/>
      <c r="Y67" s="70"/>
      <c r="Z67" s="70"/>
      <c r="AA67" s="70"/>
    </row>
    <row r="68" spans="1:27" s="72" customFormat="1" ht="10.15" customHeight="1">
      <c r="A68" s="62" t="s">
        <v>196</v>
      </c>
      <c r="B68" s="63">
        <v>61</v>
      </c>
      <c r="C68" s="64" t="s">
        <v>54</v>
      </c>
      <c r="D68" s="64" t="str">
        <f t="shared" si="1"/>
        <v>16/100-61-３歳児</v>
      </c>
      <c r="E68" s="200">
        <v>56370</v>
      </c>
      <c r="F68" s="200">
        <v>540</v>
      </c>
      <c r="G68" s="202">
        <v>1200</v>
      </c>
      <c r="H68" s="202">
        <v>10</v>
      </c>
      <c r="I68" s="65">
        <v>0</v>
      </c>
      <c r="J68" s="65">
        <v>0</v>
      </c>
      <c r="K68" s="202">
        <v>7320</v>
      </c>
      <c r="L68" s="202">
        <v>70</v>
      </c>
      <c r="M68" s="65">
        <v>1080</v>
      </c>
      <c r="N68" s="65">
        <v>10</v>
      </c>
      <c r="O68" s="65">
        <v>590</v>
      </c>
      <c r="P68" s="65">
        <v>5</v>
      </c>
      <c r="Q68" s="65">
        <v>100</v>
      </c>
      <c r="R68" s="71">
        <v>1</v>
      </c>
      <c r="S68" s="65">
        <v>240</v>
      </c>
      <c r="T68" s="204">
        <v>9150</v>
      </c>
      <c r="U68" s="206">
        <v>90</v>
      </c>
      <c r="V68" s="114"/>
      <c r="W68" s="114"/>
      <c r="X68" s="70"/>
      <c r="Y68" s="70"/>
      <c r="Z68" s="70"/>
      <c r="AA68" s="70"/>
    </row>
    <row r="69" spans="1:27" s="72" customFormat="1" ht="10.15" customHeight="1">
      <c r="A69" s="62" t="s">
        <v>196</v>
      </c>
      <c r="B69" s="63">
        <v>76</v>
      </c>
      <c r="C69" s="64" t="s">
        <v>54</v>
      </c>
      <c r="D69" s="64" t="str">
        <f t="shared" si="1"/>
        <v>16/100-76-３歳児</v>
      </c>
      <c r="E69" s="200">
        <v>52300</v>
      </c>
      <c r="F69" s="200">
        <v>500</v>
      </c>
      <c r="G69" s="202">
        <v>1000</v>
      </c>
      <c r="H69" s="202">
        <v>10</v>
      </c>
      <c r="I69" s="65">
        <v>0</v>
      </c>
      <c r="J69" s="65">
        <v>0</v>
      </c>
      <c r="K69" s="202">
        <v>6100</v>
      </c>
      <c r="L69" s="202">
        <v>60</v>
      </c>
      <c r="M69" s="65">
        <v>900</v>
      </c>
      <c r="N69" s="65">
        <v>9</v>
      </c>
      <c r="O69" s="65">
        <v>520</v>
      </c>
      <c r="P69" s="65">
        <v>5</v>
      </c>
      <c r="Q69" s="65">
        <v>90</v>
      </c>
      <c r="R69" s="71">
        <v>1</v>
      </c>
      <c r="S69" s="65">
        <v>240</v>
      </c>
      <c r="T69" s="204">
        <v>9150</v>
      </c>
      <c r="U69" s="205">
        <v>90</v>
      </c>
      <c r="V69" s="63"/>
      <c r="W69" s="63"/>
    </row>
    <row r="70" spans="1:27" s="72" customFormat="1" ht="10.15" customHeight="1">
      <c r="A70" s="62" t="s">
        <v>196</v>
      </c>
      <c r="B70" s="63">
        <v>91</v>
      </c>
      <c r="C70" s="64" t="s">
        <v>54</v>
      </c>
      <c r="D70" s="64" t="str">
        <f t="shared" si="1"/>
        <v>16/100-91-３歳児</v>
      </c>
      <c r="E70" s="200">
        <v>49390</v>
      </c>
      <c r="F70" s="200">
        <v>470</v>
      </c>
      <c r="G70" s="202">
        <v>860</v>
      </c>
      <c r="H70" s="202">
        <v>8</v>
      </c>
      <c r="I70" s="65">
        <v>0</v>
      </c>
      <c r="J70" s="65">
        <v>0</v>
      </c>
      <c r="K70" s="202">
        <v>5230</v>
      </c>
      <c r="L70" s="202">
        <v>50</v>
      </c>
      <c r="M70" s="65">
        <v>770</v>
      </c>
      <c r="N70" s="65">
        <v>7</v>
      </c>
      <c r="O70" s="65">
        <v>460</v>
      </c>
      <c r="P70" s="65">
        <v>4</v>
      </c>
      <c r="Q70" s="65">
        <v>80</v>
      </c>
      <c r="R70" s="71">
        <v>1</v>
      </c>
      <c r="S70" s="65">
        <v>240</v>
      </c>
      <c r="T70" s="204">
        <v>9150</v>
      </c>
      <c r="U70" s="205">
        <v>90</v>
      </c>
      <c r="V70" s="63"/>
      <c r="W70" s="63"/>
    </row>
    <row r="71" spans="1:27" s="70" customFormat="1" ht="10.15" customHeight="1">
      <c r="A71" s="62" t="s">
        <v>195</v>
      </c>
      <c r="B71" s="63">
        <v>106</v>
      </c>
      <c r="C71" s="64" t="s">
        <v>54</v>
      </c>
      <c r="D71" s="64" t="str">
        <f t="shared" si="1"/>
        <v>20/100-106-３歳児</v>
      </c>
      <c r="E71" s="200">
        <v>48590</v>
      </c>
      <c r="F71" s="200">
        <v>460</v>
      </c>
      <c r="G71" s="202">
        <v>780</v>
      </c>
      <c r="H71" s="202">
        <v>7</v>
      </c>
      <c r="I71" s="65">
        <v>0</v>
      </c>
      <c r="J71" s="65">
        <v>0</v>
      </c>
      <c r="K71" s="202">
        <v>4720</v>
      </c>
      <c r="L71" s="202">
        <v>40</v>
      </c>
      <c r="M71" s="65">
        <v>670</v>
      </c>
      <c r="N71" s="65">
        <v>6</v>
      </c>
      <c r="O71" s="65">
        <v>420</v>
      </c>
      <c r="P71" s="65">
        <v>4</v>
      </c>
      <c r="Q71" s="65">
        <v>70</v>
      </c>
      <c r="R71" s="71">
        <v>1</v>
      </c>
      <c r="S71" s="65">
        <v>240</v>
      </c>
      <c r="T71" s="204">
        <v>9440</v>
      </c>
      <c r="U71" s="205">
        <v>90</v>
      </c>
      <c r="V71" s="63"/>
      <c r="W71" s="63"/>
      <c r="X71" s="72"/>
      <c r="Y71" s="72"/>
      <c r="Z71" s="72"/>
      <c r="AA71" s="72"/>
    </row>
    <row r="72" spans="1:27" s="70" customFormat="1" ht="10.15" customHeight="1">
      <c r="A72" s="62" t="s">
        <v>195</v>
      </c>
      <c r="B72" s="63">
        <v>121</v>
      </c>
      <c r="C72" s="64" t="s">
        <v>54</v>
      </c>
      <c r="D72" s="64" t="str">
        <f t="shared" si="1"/>
        <v>20/100-121-３歳児</v>
      </c>
      <c r="E72" s="200">
        <v>46840</v>
      </c>
      <c r="F72" s="200">
        <v>440</v>
      </c>
      <c r="G72" s="202">
        <v>690</v>
      </c>
      <c r="H72" s="202">
        <v>6</v>
      </c>
      <c r="I72" s="65">
        <v>660</v>
      </c>
      <c r="J72" s="65">
        <v>6</v>
      </c>
      <c r="K72" s="202">
        <v>4190</v>
      </c>
      <c r="L72" s="202">
        <v>40</v>
      </c>
      <c r="M72" s="65">
        <v>600</v>
      </c>
      <c r="N72" s="65">
        <v>6</v>
      </c>
      <c r="O72" s="65">
        <v>390</v>
      </c>
      <c r="P72" s="65">
        <v>3</v>
      </c>
      <c r="Q72" s="65">
        <v>70</v>
      </c>
      <c r="R72" s="71">
        <v>1</v>
      </c>
      <c r="S72" s="65">
        <v>240</v>
      </c>
      <c r="T72" s="204">
        <v>9440</v>
      </c>
      <c r="U72" s="205">
        <v>90</v>
      </c>
      <c r="V72" s="63"/>
      <c r="W72" s="63"/>
      <c r="X72" s="72"/>
      <c r="Y72" s="72"/>
      <c r="Z72" s="72"/>
      <c r="AA72" s="72"/>
    </row>
    <row r="73" spans="1:27" s="70" customFormat="1" ht="10.15" customHeight="1">
      <c r="A73" s="62" t="s">
        <v>195</v>
      </c>
      <c r="B73" s="63">
        <v>136</v>
      </c>
      <c r="C73" s="64" t="s">
        <v>54</v>
      </c>
      <c r="D73" s="64" t="str">
        <f t="shared" si="1"/>
        <v>20/100-136-３歳児</v>
      </c>
      <c r="E73" s="200">
        <v>45460</v>
      </c>
      <c r="F73" s="200">
        <v>430</v>
      </c>
      <c r="G73" s="202">
        <v>620</v>
      </c>
      <c r="H73" s="202">
        <v>6</v>
      </c>
      <c r="I73" s="65">
        <v>600</v>
      </c>
      <c r="J73" s="65">
        <v>6</v>
      </c>
      <c r="K73" s="202">
        <v>3770</v>
      </c>
      <c r="L73" s="202">
        <v>30</v>
      </c>
      <c r="M73" s="65">
        <v>540</v>
      </c>
      <c r="N73" s="65">
        <v>5</v>
      </c>
      <c r="O73" s="65">
        <v>370</v>
      </c>
      <c r="P73" s="65">
        <v>3</v>
      </c>
      <c r="Q73" s="65">
        <v>60</v>
      </c>
      <c r="R73" s="71">
        <v>1</v>
      </c>
      <c r="S73" s="65">
        <v>240</v>
      </c>
      <c r="T73" s="204">
        <v>9440</v>
      </c>
      <c r="U73" s="205">
        <v>90</v>
      </c>
      <c r="V73" s="63"/>
      <c r="W73" s="63"/>
      <c r="X73" s="72"/>
      <c r="Y73" s="72"/>
      <c r="Z73" s="72"/>
      <c r="AA73" s="72"/>
    </row>
    <row r="74" spans="1:27" s="70" customFormat="1" ht="10.15" customHeight="1">
      <c r="A74" s="62" t="s">
        <v>195</v>
      </c>
      <c r="B74" s="63">
        <v>1</v>
      </c>
      <c r="C74" s="64" t="s">
        <v>54</v>
      </c>
      <c r="D74" s="64" t="str">
        <f t="shared" si="1"/>
        <v>20/100-1-３歳児</v>
      </c>
      <c r="E74" s="200">
        <v>139450</v>
      </c>
      <c r="F74" s="200">
        <v>1370</v>
      </c>
      <c r="G74" s="202">
        <v>6250</v>
      </c>
      <c r="H74" s="202">
        <v>60</v>
      </c>
      <c r="I74" s="65">
        <v>6010</v>
      </c>
      <c r="J74" s="65">
        <v>60</v>
      </c>
      <c r="K74" s="202">
        <v>37790</v>
      </c>
      <c r="L74" s="202">
        <v>370</v>
      </c>
      <c r="M74" s="65">
        <v>3790</v>
      </c>
      <c r="N74" s="65">
        <v>30</v>
      </c>
      <c r="O74" s="65">
        <v>2840</v>
      </c>
      <c r="P74" s="65">
        <v>20</v>
      </c>
      <c r="Q74" s="65">
        <v>500</v>
      </c>
      <c r="R74" s="71">
        <v>5</v>
      </c>
      <c r="S74" s="65">
        <v>240</v>
      </c>
      <c r="T74" s="204">
        <v>9440</v>
      </c>
      <c r="U74" s="206">
        <v>90</v>
      </c>
      <c r="V74" s="114"/>
      <c r="W74" s="114"/>
    </row>
    <row r="75" spans="1:27" s="70" customFormat="1" ht="10.15" customHeight="1">
      <c r="A75" s="62" t="s">
        <v>195</v>
      </c>
      <c r="B75" s="63">
        <v>151</v>
      </c>
      <c r="C75" s="64" t="s">
        <v>54</v>
      </c>
      <c r="D75" s="64" t="str">
        <f t="shared" si="1"/>
        <v>20/100-151-３歳児</v>
      </c>
      <c r="E75" s="200">
        <v>43370</v>
      </c>
      <c r="F75" s="200">
        <v>410</v>
      </c>
      <c r="G75" s="202">
        <v>520</v>
      </c>
      <c r="H75" s="202">
        <v>5</v>
      </c>
      <c r="I75" s="65">
        <v>500</v>
      </c>
      <c r="J75" s="65">
        <v>5</v>
      </c>
      <c r="K75" s="202">
        <v>3140</v>
      </c>
      <c r="L75" s="202">
        <v>30</v>
      </c>
      <c r="M75" s="65">
        <v>520</v>
      </c>
      <c r="N75" s="65">
        <v>5</v>
      </c>
      <c r="O75" s="65">
        <v>320</v>
      </c>
      <c r="P75" s="65">
        <v>3</v>
      </c>
      <c r="Q75" s="65">
        <v>50</v>
      </c>
      <c r="R75" s="71">
        <v>1</v>
      </c>
      <c r="S75" s="65">
        <v>240</v>
      </c>
      <c r="T75" s="204">
        <v>9440</v>
      </c>
      <c r="U75" s="205">
        <v>90</v>
      </c>
      <c r="V75" s="63"/>
      <c r="W75" s="63"/>
      <c r="X75" s="72"/>
      <c r="Y75" s="72"/>
      <c r="Z75" s="72"/>
      <c r="AA75" s="72"/>
    </row>
    <row r="76" spans="1:27" s="70" customFormat="1" ht="10.15" customHeight="1">
      <c r="A76" s="62" t="s">
        <v>195</v>
      </c>
      <c r="B76" s="63">
        <v>16</v>
      </c>
      <c r="C76" s="64" t="s">
        <v>54</v>
      </c>
      <c r="D76" s="64" t="str">
        <f t="shared" si="1"/>
        <v>20/100-16-３歳児</v>
      </c>
      <c r="E76" s="200">
        <v>89260</v>
      </c>
      <c r="F76" s="200">
        <v>870</v>
      </c>
      <c r="G76" s="202">
        <v>3750</v>
      </c>
      <c r="H76" s="202">
        <v>30</v>
      </c>
      <c r="I76" s="65">
        <v>3600</v>
      </c>
      <c r="J76" s="65">
        <v>30</v>
      </c>
      <c r="K76" s="202">
        <v>22670</v>
      </c>
      <c r="L76" s="202">
        <v>220</v>
      </c>
      <c r="M76" s="65">
        <v>2600</v>
      </c>
      <c r="N76" s="65">
        <v>20</v>
      </c>
      <c r="O76" s="65">
        <v>1700</v>
      </c>
      <c r="P76" s="65">
        <v>10</v>
      </c>
      <c r="Q76" s="65">
        <v>300</v>
      </c>
      <c r="R76" s="71">
        <v>3</v>
      </c>
      <c r="S76" s="65">
        <v>240</v>
      </c>
      <c r="T76" s="204">
        <v>9440</v>
      </c>
      <c r="U76" s="206">
        <v>90</v>
      </c>
      <c r="V76" s="114"/>
      <c r="W76" s="114"/>
    </row>
    <row r="77" spans="1:27" s="70" customFormat="1" ht="10.15" customHeight="1">
      <c r="A77" s="62" t="s">
        <v>195</v>
      </c>
      <c r="B77" s="63">
        <v>181</v>
      </c>
      <c r="C77" s="64" t="s">
        <v>54</v>
      </c>
      <c r="D77" s="64" t="str">
        <f t="shared" si="1"/>
        <v>20/100-181-３歳児</v>
      </c>
      <c r="E77" s="200">
        <v>41860</v>
      </c>
      <c r="F77" s="200">
        <v>390</v>
      </c>
      <c r="G77" s="202">
        <v>440</v>
      </c>
      <c r="H77" s="202">
        <v>4</v>
      </c>
      <c r="I77" s="65">
        <v>430</v>
      </c>
      <c r="J77" s="65">
        <v>4</v>
      </c>
      <c r="K77" s="202">
        <v>2690</v>
      </c>
      <c r="L77" s="202">
        <v>20</v>
      </c>
      <c r="M77" s="65">
        <v>520</v>
      </c>
      <c r="N77" s="65">
        <v>5</v>
      </c>
      <c r="O77" s="65">
        <v>280</v>
      </c>
      <c r="P77" s="65">
        <v>2</v>
      </c>
      <c r="Q77" s="65">
        <v>50</v>
      </c>
      <c r="R77" s="71">
        <v>1</v>
      </c>
      <c r="S77" s="65">
        <v>240</v>
      </c>
      <c r="T77" s="204">
        <v>9440</v>
      </c>
      <c r="U77" s="205">
        <v>90</v>
      </c>
      <c r="V77" s="63"/>
      <c r="W77" s="63"/>
      <c r="X77" s="72"/>
      <c r="Y77" s="72"/>
      <c r="Z77" s="72"/>
      <c r="AA77" s="72"/>
    </row>
    <row r="78" spans="1:27" s="70" customFormat="1" ht="10.15" customHeight="1">
      <c r="A78" s="62" t="s">
        <v>195</v>
      </c>
      <c r="B78" s="63">
        <v>211</v>
      </c>
      <c r="C78" s="64" t="s">
        <v>54</v>
      </c>
      <c r="D78" s="64" t="str">
        <f t="shared" si="1"/>
        <v>20/100-211-３歳児</v>
      </c>
      <c r="E78" s="200">
        <v>40740</v>
      </c>
      <c r="F78" s="200">
        <v>380</v>
      </c>
      <c r="G78" s="202">
        <v>390</v>
      </c>
      <c r="H78" s="202">
        <v>3</v>
      </c>
      <c r="I78" s="65">
        <v>370</v>
      </c>
      <c r="J78" s="65">
        <v>3</v>
      </c>
      <c r="K78" s="202">
        <v>2360</v>
      </c>
      <c r="L78" s="202">
        <v>20</v>
      </c>
      <c r="M78" s="65">
        <v>520</v>
      </c>
      <c r="N78" s="65">
        <v>5</v>
      </c>
      <c r="O78" s="65">
        <v>260</v>
      </c>
      <c r="P78" s="65">
        <v>2</v>
      </c>
      <c r="Q78" s="65">
        <v>40</v>
      </c>
      <c r="R78" s="71">
        <v>1</v>
      </c>
      <c r="S78" s="65">
        <v>240</v>
      </c>
      <c r="T78" s="204">
        <v>9440</v>
      </c>
      <c r="U78" s="205">
        <v>90</v>
      </c>
      <c r="V78" s="63"/>
      <c r="W78" s="63"/>
      <c r="X78" s="72"/>
      <c r="Y78" s="72"/>
      <c r="Z78" s="72"/>
      <c r="AA78" s="72"/>
    </row>
    <row r="79" spans="1:27" s="70" customFormat="1" ht="10.15" customHeight="1">
      <c r="A79" s="62" t="s">
        <v>195</v>
      </c>
      <c r="B79" s="63">
        <v>241</v>
      </c>
      <c r="C79" s="64" t="s">
        <v>54</v>
      </c>
      <c r="D79" s="64" t="str">
        <f t="shared" si="1"/>
        <v>20/100-241-３歳児</v>
      </c>
      <c r="E79" s="200">
        <v>39870</v>
      </c>
      <c r="F79" s="200">
        <v>370</v>
      </c>
      <c r="G79" s="202">
        <v>340</v>
      </c>
      <c r="H79" s="202">
        <v>3</v>
      </c>
      <c r="I79" s="65">
        <v>330</v>
      </c>
      <c r="J79" s="65">
        <v>3</v>
      </c>
      <c r="K79" s="202">
        <v>2090</v>
      </c>
      <c r="L79" s="202">
        <v>20</v>
      </c>
      <c r="M79" s="65">
        <v>520</v>
      </c>
      <c r="N79" s="65">
        <v>5</v>
      </c>
      <c r="O79" s="65">
        <v>230</v>
      </c>
      <c r="P79" s="65">
        <v>2</v>
      </c>
      <c r="Q79" s="65">
        <v>40</v>
      </c>
      <c r="R79" s="71">
        <v>1</v>
      </c>
      <c r="S79" s="65">
        <v>240</v>
      </c>
      <c r="T79" s="204">
        <v>9440</v>
      </c>
      <c r="U79" s="205">
        <v>90</v>
      </c>
      <c r="V79" s="63"/>
      <c r="W79" s="63"/>
      <c r="X79" s="72"/>
      <c r="Y79" s="72"/>
      <c r="Z79" s="72"/>
      <c r="AA79" s="72"/>
    </row>
    <row r="80" spans="1:27" s="70" customFormat="1" ht="10.15" customHeight="1">
      <c r="A80" s="62" t="s">
        <v>195</v>
      </c>
      <c r="B80" s="63">
        <v>26</v>
      </c>
      <c r="C80" s="64" t="s">
        <v>54</v>
      </c>
      <c r="D80" s="64" t="str">
        <f t="shared" si="1"/>
        <v>20/100-26-３歳児</v>
      </c>
      <c r="E80" s="200">
        <v>67750</v>
      </c>
      <c r="F80" s="200">
        <v>650</v>
      </c>
      <c r="G80" s="202">
        <v>2680</v>
      </c>
      <c r="H80" s="202">
        <v>20</v>
      </c>
      <c r="I80" s="65">
        <v>2570</v>
      </c>
      <c r="J80" s="65">
        <v>20</v>
      </c>
      <c r="K80" s="202">
        <v>16190</v>
      </c>
      <c r="L80" s="202">
        <v>160</v>
      </c>
      <c r="M80" s="65">
        <v>2090</v>
      </c>
      <c r="N80" s="65">
        <v>20</v>
      </c>
      <c r="O80" s="65">
        <v>1220</v>
      </c>
      <c r="P80" s="65">
        <v>10</v>
      </c>
      <c r="Q80" s="65">
        <v>210</v>
      </c>
      <c r="R80" s="71">
        <v>2</v>
      </c>
      <c r="S80" s="65">
        <v>240</v>
      </c>
      <c r="T80" s="204">
        <v>9440</v>
      </c>
      <c r="U80" s="206">
        <v>90</v>
      </c>
      <c r="V80" s="114"/>
      <c r="W80" s="114"/>
    </row>
    <row r="81" spans="1:27" s="70" customFormat="1" ht="10.15" customHeight="1">
      <c r="A81" s="62" t="s">
        <v>195</v>
      </c>
      <c r="B81" s="63">
        <v>271</v>
      </c>
      <c r="C81" s="64" t="s">
        <v>54</v>
      </c>
      <c r="D81" s="64" t="str">
        <f t="shared" si="1"/>
        <v>20/100-271-３歳児</v>
      </c>
      <c r="E81" s="200">
        <v>39180</v>
      </c>
      <c r="F81" s="200">
        <v>370</v>
      </c>
      <c r="G81" s="202">
        <v>310</v>
      </c>
      <c r="H81" s="202">
        <v>3</v>
      </c>
      <c r="I81" s="65">
        <v>300</v>
      </c>
      <c r="J81" s="65">
        <v>3</v>
      </c>
      <c r="K81" s="202">
        <v>1880</v>
      </c>
      <c r="L81" s="202">
        <v>10</v>
      </c>
      <c r="M81" s="65">
        <v>520</v>
      </c>
      <c r="N81" s="65">
        <v>5</v>
      </c>
      <c r="O81" s="65">
        <v>210</v>
      </c>
      <c r="P81" s="65">
        <v>2</v>
      </c>
      <c r="Q81" s="65">
        <v>30</v>
      </c>
      <c r="R81" s="71">
        <v>1</v>
      </c>
      <c r="S81" s="65">
        <v>240</v>
      </c>
      <c r="T81" s="204">
        <v>9440</v>
      </c>
      <c r="U81" s="205">
        <v>90</v>
      </c>
      <c r="V81" s="63"/>
      <c r="W81" s="63"/>
      <c r="X81" s="72"/>
      <c r="Y81" s="72"/>
      <c r="Z81" s="72"/>
      <c r="AA81" s="72"/>
    </row>
    <row r="82" spans="1:27" s="70" customFormat="1" ht="10.15" customHeight="1">
      <c r="A82" s="62" t="s">
        <v>195</v>
      </c>
      <c r="B82" s="63">
        <v>301</v>
      </c>
      <c r="C82" s="64" t="s">
        <v>54</v>
      </c>
      <c r="D82" s="64" t="str">
        <f t="shared" si="1"/>
        <v>20/100-301-３歳児</v>
      </c>
      <c r="E82" s="200">
        <v>36900</v>
      </c>
      <c r="F82" s="200">
        <v>340</v>
      </c>
      <c r="G82" s="202">
        <v>280</v>
      </c>
      <c r="H82" s="202">
        <v>2</v>
      </c>
      <c r="I82" s="65">
        <v>270</v>
      </c>
      <c r="J82" s="65">
        <v>2</v>
      </c>
      <c r="K82" s="202">
        <v>1710</v>
      </c>
      <c r="L82" s="202">
        <v>10</v>
      </c>
      <c r="M82" s="65">
        <v>520</v>
      </c>
      <c r="N82" s="65">
        <v>5</v>
      </c>
      <c r="O82" s="65">
        <v>190</v>
      </c>
      <c r="P82" s="65">
        <v>1</v>
      </c>
      <c r="Q82" s="65">
        <v>30</v>
      </c>
      <c r="R82" s="71">
        <v>1</v>
      </c>
      <c r="S82" s="65">
        <v>240</v>
      </c>
      <c r="T82" s="204">
        <v>9440</v>
      </c>
      <c r="U82" s="205">
        <v>90</v>
      </c>
      <c r="V82" s="63"/>
      <c r="W82" s="63"/>
      <c r="X82" s="72"/>
      <c r="Y82" s="72"/>
      <c r="Z82" s="72"/>
      <c r="AA82" s="72"/>
    </row>
    <row r="83" spans="1:27" s="72" customFormat="1" ht="10.15" customHeight="1">
      <c r="A83" s="62" t="s">
        <v>195</v>
      </c>
      <c r="B83" s="63">
        <v>36</v>
      </c>
      <c r="C83" s="64" t="s">
        <v>54</v>
      </c>
      <c r="D83" s="64" t="str">
        <f t="shared" si="1"/>
        <v>20/100-36-３歳児</v>
      </c>
      <c r="E83" s="200">
        <v>68460</v>
      </c>
      <c r="F83" s="200">
        <v>660</v>
      </c>
      <c r="G83" s="202">
        <v>2080</v>
      </c>
      <c r="H83" s="202">
        <v>20</v>
      </c>
      <c r="I83" s="65">
        <v>0</v>
      </c>
      <c r="J83" s="65">
        <v>0</v>
      </c>
      <c r="K83" s="202">
        <v>12590</v>
      </c>
      <c r="L83" s="202">
        <v>120</v>
      </c>
      <c r="M83" s="65">
        <v>1800</v>
      </c>
      <c r="N83" s="65">
        <v>10</v>
      </c>
      <c r="O83" s="65">
        <v>950</v>
      </c>
      <c r="P83" s="65">
        <v>9</v>
      </c>
      <c r="Q83" s="65">
        <v>170</v>
      </c>
      <c r="R83" s="71">
        <v>1</v>
      </c>
      <c r="S83" s="65">
        <v>240</v>
      </c>
      <c r="T83" s="204">
        <v>9440</v>
      </c>
      <c r="U83" s="206">
        <v>90</v>
      </c>
      <c r="V83" s="114"/>
      <c r="W83" s="114"/>
      <c r="X83" s="70"/>
      <c r="Y83" s="70"/>
      <c r="Z83" s="70"/>
      <c r="AA83" s="70"/>
    </row>
    <row r="84" spans="1:27" s="72" customFormat="1" ht="10.15" customHeight="1">
      <c r="A84" s="62" t="s">
        <v>195</v>
      </c>
      <c r="B84" s="63">
        <v>46</v>
      </c>
      <c r="C84" s="64" t="s">
        <v>54</v>
      </c>
      <c r="D84" s="64" t="str">
        <f t="shared" si="1"/>
        <v>20/100-46-３歳児</v>
      </c>
      <c r="E84" s="200">
        <v>64260</v>
      </c>
      <c r="F84" s="200">
        <v>620</v>
      </c>
      <c r="G84" s="202">
        <v>1560</v>
      </c>
      <c r="H84" s="202">
        <v>10</v>
      </c>
      <c r="I84" s="65">
        <v>0</v>
      </c>
      <c r="J84" s="65">
        <v>0</v>
      </c>
      <c r="K84" s="202">
        <v>9440</v>
      </c>
      <c r="L84" s="202">
        <v>90</v>
      </c>
      <c r="M84" s="65">
        <v>1350</v>
      </c>
      <c r="N84" s="65">
        <v>10</v>
      </c>
      <c r="O84" s="65">
        <v>710</v>
      </c>
      <c r="P84" s="65">
        <v>6</v>
      </c>
      <c r="Q84" s="65">
        <v>120</v>
      </c>
      <c r="R84" s="71">
        <v>1</v>
      </c>
      <c r="S84" s="65">
        <v>240</v>
      </c>
      <c r="T84" s="204">
        <v>9440</v>
      </c>
      <c r="U84" s="206">
        <v>90</v>
      </c>
      <c r="V84" s="114"/>
      <c r="W84" s="114"/>
      <c r="X84" s="70"/>
      <c r="Y84" s="70"/>
      <c r="Z84" s="70"/>
      <c r="AA84" s="70"/>
    </row>
    <row r="85" spans="1:27" s="72" customFormat="1" ht="10.15" customHeight="1">
      <c r="A85" s="62" t="s">
        <v>195</v>
      </c>
      <c r="B85" s="63">
        <v>61</v>
      </c>
      <c r="C85" s="64" t="s">
        <v>54</v>
      </c>
      <c r="D85" s="64" t="str">
        <f t="shared" si="1"/>
        <v>20/100-61-３歳児</v>
      </c>
      <c r="E85" s="200">
        <v>58010</v>
      </c>
      <c r="F85" s="200">
        <v>560</v>
      </c>
      <c r="G85" s="202">
        <v>1250</v>
      </c>
      <c r="H85" s="202">
        <v>10</v>
      </c>
      <c r="I85" s="65">
        <v>0</v>
      </c>
      <c r="J85" s="65">
        <v>0</v>
      </c>
      <c r="K85" s="202">
        <v>7550</v>
      </c>
      <c r="L85" s="202">
        <v>70</v>
      </c>
      <c r="M85" s="65">
        <v>1080</v>
      </c>
      <c r="N85" s="65">
        <v>10</v>
      </c>
      <c r="O85" s="65">
        <v>590</v>
      </c>
      <c r="P85" s="65">
        <v>5</v>
      </c>
      <c r="Q85" s="65">
        <v>100</v>
      </c>
      <c r="R85" s="71">
        <v>1</v>
      </c>
      <c r="S85" s="65">
        <v>240</v>
      </c>
      <c r="T85" s="204">
        <v>9440</v>
      </c>
      <c r="U85" s="206">
        <v>90</v>
      </c>
      <c r="V85" s="114"/>
      <c r="W85" s="114"/>
      <c r="X85" s="70"/>
      <c r="Y85" s="70"/>
      <c r="Z85" s="70"/>
      <c r="AA85" s="70"/>
    </row>
    <row r="86" spans="1:27" s="72" customFormat="1" ht="10.15" customHeight="1">
      <c r="A86" s="62" t="s">
        <v>195</v>
      </c>
      <c r="B86" s="63">
        <v>76</v>
      </c>
      <c r="C86" s="64" t="s">
        <v>54</v>
      </c>
      <c r="D86" s="64" t="str">
        <f t="shared" si="1"/>
        <v>20/100-76-３歳児</v>
      </c>
      <c r="E86" s="200">
        <v>53810</v>
      </c>
      <c r="F86" s="200">
        <v>510</v>
      </c>
      <c r="G86" s="202">
        <v>1040</v>
      </c>
      <c r="H86" s="202">
        <v>10</v>
      </c>
      <c r="I86" s="65">
        <v>0</v>
      </c>
      <c r="J86" s="65">
        <v>0</v>
      </c>
      <c r="K86" s="202">
        <v>6290</v>
      </c>
      <c r="L86" s="202">
        <v>60</v>
      </c>
      <c r="M86" s="65">
        <v>900</v>
      </c>
      <c r="N86" s="65">
        <v>9</v>
      </c>
      <c r="O86" s="65">
        <v>520</v>
      </c>
      <c r="P86" s="65">
        <v>5</v>
      </c>
      <c r="Q86" s="65">
        <v>90</v>
      </c>
      <c r="R86" s="71">
        <v>1</v>
      </c>
      <c r="S86" s="65">
        <v>240</v>
      </c>
      <c r="T86" s="204">
        <v>9440</v>
      </c>
      <c r="U86" s="205">
        <v>90</v>
      </c>
      <c r="V86" s="63"/>
      <c r="W86" s="63"/>
    </row>
    <row r="87" spans="1:27" s="72" customFormat="1" ht="10.15" customHeight="1">
      <c r="A87" s="62" t="s">
        <v>195</v>
      </c>
      <c r="B87" s="63">
        <v>91</v>
      </c>
      <c r="C87" s="64" t="s">
        <v>54</v>
      </c>
      <c r="D87" s="64" t="str">
        <f t="shared" si="1"/>
        <v>20/100-91-３歳児</v>
      </c>
      <c r="E87" s="200">
        <v>50810</v>
      </c>
      <c r="F87" s="200">
        <v>480</v>
      </c>
      <c r="G87" s="202">
        <v>890</v>
      </c>
      <c r="H87" s="202">
        <v>8</v>
      </c>
      <c r="I87" s="65">
        <v>0</v>
      </c>
      <c r="J87" s="65">
        <v>0</v>
      </c>
      <c r="K87" s="202">
        <v>5390</v>
      </c>
      <c r="L87" s="202">
        <v>50</v>
      </c>
      <c r="M87" s="65">
        <v>770</v>
      </c>
      <c r="N87" s="65">
        <v>7</v>
      </c>
      <c r="O87" s="65">
        <v>460</v>
      </c>
      <c r="P87" s="65">
        <v>4</v>
      </c>
      <c r="Q87" s="65">
        <v>80</v>
      </c>
      <c r="R87" s="71">
        <v>1</v>
      </c>
      <c r="S87" s="65">
        <v>240</v>
      </c>
      <c r="T87" s="204">
        <v>9440</v>
      </c>
      <c r="U87" s="205">
        <v>90</v>
      </c>
      <c r="V87" s="63"/>
      <c r="W87" s="63"/>
    </row>
    <row r="88" spans="1:27" s="72" customFormat="1" ht="10.15" customHeight="1">
      <c r="A88" s="62" t="s">
        <v>201</v>
      </c>
      <c r="B88" s="63">
        <v>106</v>
      </c>
      <c r="C88" s="64" t="s">
        <v>54</v>
      </c>
      <c r="D88" s="64" t="str">
        <f t="shared" si="1"/>
        <v>3/100-106-３歳児</v>
      </c>
      <c r="E88" s="200">
        <v>42840</v>
      </c>
      <c r="F88" s="200">
        <v>400</v>
      </c>
      <c r="G88" s="202">
        <v>660</v>
      </c>
      <c r="H88" s="202">
        <v>6</v>
      </c>
      <c r="I88" s="65">
        <v>0</v>
      </c>
      <c r="J88" s="65">
        <v>0</v>
      </c>
      <c r="K88" s="202">
        <v>4100</v>
      </c>
      <c r="L88" s="202">
        <v>40</v>
      </c>
      <c r="M88" s="65">
        <v>670</v>
      </c>
      <c r="N88" s="65">
        <v>6</v>
      </c>
      <c r="O88" s="65">
        <v>420</v>
      </c>
      <c r="P88" s="65">
        <v>4</v>
      </c>
      <c r="Q88" s="65">
        <v>70</v>
      </c>
      <c r="R88" s="71">
        <v>1</v>
      </c>
      <c r="S88" s="65">
        <v>240</v>
      </c>
      <c r="T88" s="204">
        <v>8210</v>
      </c>
      <c r="U88" s="205">
        <v>80</v>
      </c>
      <c r="V88" s="63"/>
      <c r="W88" s="63"/>
    </row>
    <row r="89" spans="1:27" s="72" customFormat="1" ht="10.15" customHeight="1">
      <c r="A89" s="62" t="s">
        <v>201</v>
      </c>
      <c r="B89" s="63">
        <v>121</v>
      </c>
      <c r="C89" s="64" t="s">
        <v>54</v>
      </c>
      <c r="D89" s="64" t="str">
        <f t="shared" si="1"/>
        <v>3/100-121-３歳児</v>
      </c>
      <c r="E89" s="200">
        <v>41310</v>
      </c>
      <c r="F89" s="200">
        <v>390</v>
      </c>
      <c r="G89" s="202">
        <v>580</v>
      </c>
      <c r="H89" s="202">
        <v>5</v>
      </c>
      <c r="I89" s="65">
        <v>660</v>
      </c>
      <c r="J89" s="65">
        <v>6</v>
      </c>
      <c r="K89" s="202">
        <v>3640</v>
      </c>
      <c r="L89" s="202">
        <v>30</v>
      </c>
      <c r="M89" s="65">
        <v>600</v>
      </c>
      <c r="N89" s="65">
        <v>6</v>
      </c>
      <c r="O89" s="65">
        <v>390</v>
      </c>
      <c r="P89" s="65">
        <v>3</v>
      </c>
      <c r="Q89" s="65">
        <v>70</v>
      </c>
      <c r="R89" s="71">
        <v>1</v>
      </c>
      <c r="S89" s="65">
        <v>240</v>
      </c>
      <c r="T89" s="204">
        <v>8210</v>
      </c>
      <c r="U89" s="205">
        <v>80</v>
      </c>
      <c r="V89" s="63"/>
      <c r="W89" s="63"/>
    </row>
    <row r="90" spans="1:27" s="72" customFormat="1" ht="10.15" customHeight="1">
      <c r="A90" s="62" t="s">
        <v>201</v>
      </c>
      <c r="B90" s="63">
        <v>136</v>
      </c>
      <c r="C90" s="64" t="s">
        <v>54</v>
      </c>
      <c r="D90" s="64" t="str">
        <f t="shared" si="1"/>
        <v>3/100-136-３歳児</v>
      </c>
      <c r="E90" s="200">
        <v>40120</v>
      </c>
      <c r="F90" s="200">
        <v>380</v>
      </c>
      <c r="G90" s="202">
        <v>520</v>
      </c>
      <c r="H90" s="202">
        <v>5</v>
      </c>
      <c r="I90" s="65">
        <v>600</v>
      </c>
      <c r="J90" s="65">
        <v>6</v>
      </c>
      <c r="K90" s="202">
        <v>3280</v>
      </c>
      <c r="L90" s="202">
        <v>30</v>
      </c>
      <c r="M90" s="65">
        <v>540</v>
      </c>
      <c r="N90" s="65">
        <v>5</v>
      </c>
      <c r="O90" s="65">
        <v>370</v>
      </c>
      <c r="P90" s="65">
        <v>3</v>
      </c>
      <c r="Q90" s="65">
        <v>60</v>
      </c>
      <c r="R90" s="71">
        <v>1</v>
      </c>
      <c r="S90" s="65">
        <v>240</v>
      </c>
      <c r="T90" s="204">
        <v>8210</v>
      </c>
      <c r="U90" s="205">
        <v>80</v>
      </c>
      <c r="V90" s="63"/>
      <c r="W90" s="63"/>
    </row>
    <row r="91" spans="1:27" s="72" customFormat="1" ht="10.15" customHeight="1">
      <c r="A91" s="62" t="s">
        <v>201</v>
      </c>
      <c r="B91" s="63">
        <v>1</v>
      </c>
      <c r="C91" s="64" t="s">
        <v>54</v>
      </c>
      <c r="D91" s="64" t="str">
        <f t="shared" si="1"/>
        <v>3/100-1-３歳児</v>
      </c>
      <c r="E91" s="200">
        <v>121840</v>
      </c>
      <c r="F91" s="200">
        <v>1190</v>
      </c>
      <c r="G91" s="202">
        <v>5280</v>
      </c>
      <c r="H91" s="202">
        <v>50</v>
      </c>
      <c r="I91" s="65">
        <v>6010</v>
      </c>
      <c r="J91" s="65">
        <v>60</v>
      </c>
      <c r="K91" s="202">
        <v>32840</v>
      </c>
      <c r="L91" s="202">
        <v>320</v>
      </c>
      <c r="M91" s="65">
        <v>3790</v>
      </c>
      <c r="N91" s="65">
        <v>30</v>
      </c>
      <c r="O91" s="65">
        <v>2840</v>
      </c>
      <c r="P91" s="65">
        <v>20</v>
      </c>
      <c r="Q91" s="65">
        <v>500</v>
      </c>
      <c r="R91" s="71">
        <v>5</v>
      </c>
      <c r="S91" s="65">
        <v>240</v>
      </c>
      <c r="T91" s="204">
        <v>8210</v>
      </c>
      <c r="U91" s="206">
        <v>80</v>
      </c>
      <c r="V91" s="114"/>
      <c r="W91" s="114"/>
      <c r="X91" s="70"/>
      <c r="Y91" s="70"/>
      <c r="Z91" s="70"/>
      <c r="AA91" s="70"/>
    </row>
    <row r="92" spans="1:27" s="72" customFormat="1" ht="10.15" customHeight="1">
      <c r="A92" s="62" t="s">
        <v>201</v>
      </c>
      <c r="B92" s="63">
        <v>151</v>
      </c>
      <c r="C92" s="64" t="s">
        <v>54</v>
      </c>
      <c r="D92" s="64" t="str">
        <f t="shared" si="1"/>
        <v>3/100-151-３歳児</v>
      </c>
      <c r="E92" s="200">
        <v>38300</v>
      </c>
      <c r="F92" s="200">
        <v>360</v>
      </c>
      <c r="G92" s="202">
        <v>440</v>
      </c>
      <c r="H92" s="202">
        <v>4</v>
      </c>
      <c r="I92" s="65">
        <v>500</v>
      </c>
      <c r="J92" s="65">
        <v>5</v>
      </c>
      <c r="K92" s="202">
        <v>2730</v>
      </c>
      <c r="L92" s="202">
        <v>20</v>
      </c>
      <c r="M92" s="65">
        <v>520</v>
      </c>
      <c r="N92" s="65">
        <v>5</v>
      </c>
      <c r="O92" s="65">
        <v>320</v>
      </c>
      <c r="P92" s="65">
        <v>3</v>
      </c>
      <c r="Q92" s="65">
        <v>50</v>
      </c>
      <c r="R92" s="71">
        <v>1</v>
      </c>
      <c r="S92" s="65">
        <v>240</v>
      </c>
      <c r="T92" s="204">
        <v>8210</v>
      </c>
      <c r="U92" s="205">
        <v>80</v>
      </c>
      <c r="V92" s="63"/>
      <c r="W92" s="63"/>
    </row>
    <row r="93" spans="1:27" s="72" customFormat="1" ht="10.15" customHeight="1">
      <c r="A93" s="62" t="s">
        <v>201</v>
      </c>
      <c r="B93" s="63">
        <v>16</v>
      </c>
      <c r="C93" s="64" t="s">
        <v>54</v>
      </c>
      <c r="D93" s="64" t="str">
        <f t="shared" si="1"/>
        <v>3/100-16-３歳児</v>
      </c>
      <c r="E93" s="200">
        <v>78200</v>
      </c>
      <c r="F93" s="200">
        <v>760</v>
      </c>
      <c r="G93" s="202">
        <v>3170</v>
      </c>
      <c r="H93" s="202">
        <v>30</v>
      </c>
      <c r="I93" s="65">
        <v>3600</v>
      </c>
      <c r="J93" s="65">
        <v>30</v>
      </c>
      <c r="K93" s="202">
        <v>19700</v>
      </c>
      <c r="L93" s="202">
        <v>190</v>
      </c>
      <c r="M93" s="65">
        <v>2600</v>
      </c>
      <c r="N93" s="65">
        <v>20</v>
      </c>
      <c r="O93" s="65">
        <v>1700</v>
      </c>
      <c r="P93" s="65">
        <v>10</v>
      </c>
      <c r="Q93" s="65">
        <v>300</v>
      </c>
      <c r="R93" s="71">
        <v>3</v>
      </c>
      <c r="S93" s="65">
        <v>240</v>
      </c>
      <c r="T93" s="204">
        <v>8210</v>
      </c>
      <c r="U93" s="206">
        <v>80</v>
      </c>
      <c r="V93" s="114"/>
      <c r="W93" s="114"/>
      <c r="X93" s="70"/>
      <c r="Y93" s="70"/>
      <c r="Z93" s="70"/>
      <c r="AA93" s="70"/>
    </row>
    <row r="94" spans="1:27" s="72" customFormat="1" ht="10.15" customHeight="1">
      <c r="A94" s="62" t="s">
        <v>201</v>
      </c>
      <c r="B94" s="63">
        <v>181</v>
      </c>
      <c r="C94" s="64" t="s">
        <v>54</v>
      </c>
      <c r="D94" s="64" t="str">
        <f t="shared" si="1"/>
        <v>3/100-181-３歳児</v>
      </c>
      <c r="E94" s="200">
        <v>36990</v>
      </c>
      <c r="F94" s="200">
        <v>350</v>
      </c>
      <c r="G94" s="202">
        <v>370</v>
      </c>
      <c r="H94" s="202">
        <v>3</v>
      </c>
      <c r="I94" s="65">
        <v>430</v>
      </c>
      <c r="J94" s="65">
        <v>4</v>
      </c>
      <c r="K94" s="202">
        <v>2340</v>
      </c>
      <c r="L94" s="202">
        <v>20</v>
      </c>
      <c r="M94" s="65">
        <v>520</v>
      </c>
      <c r="N94" s="65">
        <v>5</v>
      </c>
      <c r="O94" s="65">
        <v>280</v>
      </c>
      <c r="P94" s="65">
        <v>2</v>
      </c>
      <c r="Q94" s="65">
        <v>50</v>
      </c>
      <c r="R94" s="71">
        <v>1</v>
      </c>
      <c r="S94" s="65">
        <v>240</v>
      </c>
      <c r="T94" s="204">
        <v>8210</v>
      </c>
      <c r="U94" s="205">
        <v>80</v>
      </c>
      <c r="V94" s="63"/>
      <c r="W94" s="63"/>
    </row>
    <row r="95" spans="1:27" s="72" customFormat="1" ht="10.15" customHeight="1">
      <c r="A95" s="62" t="s">
        <v>201</v>
      </c>
      <c r="B95" s="63">
        <v>211</v>
      </c>
      <c r="C95" s="64" t="s">
        <v>54</v>
      </c>
      <c r="D95" s="64" t="str">
        <f t="shared" si="1"/>
        <v>3/100-211-３歳児</v>
      </c>
      <c r="E95" s="200">
        <v>36020</v>
      </c>
      <c r="F95" s="200">
        <v>340</v>
      </c>
      <c r="G95" s="202">
        <v>330</v>
      </c>
      <c r="H95" s="202">
        <v>3</v>
      </c>
      <c r="I95" s="65">
        <v>370</v>
      </c>
      <c r="J95" s="65">
        <v>3</v>
      </c>
      <c r="K95" s="202">
        <v>2050</v>
      </c>
      <c r="L95" s="202">
        <v>20</v>
      </c>
      <c r="M95" s="65">
        <v>520</v>
      </c>
      <c r="N95" s="65">
        <v>5</v>
      </c>
      <c r="O95" s="65">
        <v>260</v>
      </c>
      <c r="P95" s="65">
        <v>2</v>
      </c>
      <c r="Q95" s="65">
        <v>40</v>
      </c>
      <c r="R95" s="71">
        <v>1</v>
      </c>
      <c r="S95" s="65">
        <v>240</v>
      </c>
      <c r="T95" s="204">
        <v>8210</v>
      </c>
      <c r="U95" s="205">
        <v>80</v>
      </c>
      <c r="V95" s="63"/>
      <c r="W95" s="63"/>
    </row>
    <row r="96" spans="1:27" s="72" customFormat="1" ht="10.15" customHeight="1">
      <c r="A96" s="62" t="s">
        <v>201</v>
      </c>
      <c r="B96" s="63">
        <v>241</v>
      </c>
      <c r="C96" s="64" t="s">
        <v>54</v>
      </c>
      <c r="D96" s="64" t="str">
        <f t="shared" si="1"/>
        <v>3/100-241-３歳児</v>
      </c>
      <c r="E96" s="200">
        <v>35260</v>
      </c>
      <c r="F96" s="200">
        <v>330</v>
      </c>
      <c r="G96" s="202">
        <v>290</v>
      </c>
      <c r="H96" s="202">
        <v>2</v>
      </c>
      <c r="I96" s="65">
        <v>330</v>
      </c>
      <c r="J96" s="65">
        <v>3</v>
      </c>
      <c r="K96" s="202">
        <v>1820</v>
      </c>
      <c r="L96" s="202">
        <v>10</v>
      </c>
      <c r="M96" s="65">
        <v>520</v>
      </c>
      <c r="N96" s="65">
        <v>5</v>
      </c>
      <c r="O96" s="65">
        <v>230</v>
      </c>
      <c r="P96" s="65">
        <v>2</v>
      </c>
      <c r="Q96" s="65">
        <v>40</v>
      </c>
      <c r="R96" s="71">
        <v>1</v>
      </c>
      <c r="S96" s="65">
        <v>240</v>
      </c>
      <c r="T96" s="204">
        <v>8210</v>
      </c>
      <c r="U96" s="205">
        <v>80</v>
      </c>
      <c r="V96" s="63"/>
      <c r="W96" s="63"/>
    </row>
    <row r="97" spans="1:27" s="72" customFormat="1" ht="10.15" customHeight="1">
      <c r="A97" s="62" t="s">
        <v>201</v>
      </c>
      <c r="B97" s="63">
        <v>26</v>
      </c>
      <c r="C97" s="64" t="s">
        <v>54</v>
      </c>
      <c r="D97" s="64" t="str">
        <f t="shared" si="1"/>
        <v>3/100-26-３歳児</v>
      </c>
      <c r="E97" s="200">
        <v>59500</v>
      </c>
      <c r="F97" s="200">
        <v>570</v>
      </c>
      <c r="G97" s="202">
        <v>2260</v>
      </c>
      <c r="H97" s="202">
        <v>20</v>
      </c>
      <c r="I97" s="65">
        <v>2570</v>
      </c>
      <c r="J97" s="65">
        <v>20</v>
      </c>
      <c r="K97" s="202">
        <v>14070</v>
      </c>
      <c r="L97" s="202">
        <v>140</v>
      </c>
      <c r="M97" s="65">
        <v>2090</v>
      </c>
      <c r="N97" s="65">
        <v>20</v>
      </c>
      <c r="O97" s="65">
        <v>1220</v>
      </c>
      <c r="P97" s="65">
        <v>10</v>
      </c>
      <c r="Q97" s="65">
        <v>210</v>
      </c>
      <c r="R97" s="71">
        <v>2</v>
      </c>
      <c r="S97" s="65">
        <v>240</v>
      </c>
      <c r="T97" s="204">
        <v>8210</v>
      </c>
      <c r="U97" s="206">
        <v>80</v>
      </c>
      <c r="V97" s="114"/>
      <c r="W97" s="114"/>
      <c r="X97" s="70"/>
      <c r="Y97" s="70"/>
      <c r="Z97" s="70"/>
      <c r="AA97" s="70"/>
    </row>
    <row r="98" spans="1:27" s="72" customFormat="1" ht="10.15" customHeight="1">
      <c r="A98" s="62" t="s">
        <v>201</v>
      </c>
      <c r="B98" s="63">
        <v>271</v>
      </c>
      <c r="C98" s="64" t="s">
        <v>54</v>
      </c>
      <c r="D98" s="64" t="str">
        <f t="shared" si="1"/>
        <v>3/100-271-３歳児</v>
      </c>
      <c r="E98" s="200">
        <v>34660</v>
      </c>
      <c r="F98" s="200">
        <v>320</v>
      </c>
      <c r="G98" s="202">
        <v>260</v>
      </c>
      <c r="H98" s="202">
        <v>2</v>
      </c>
      <c r="I98" s="65">
        <v>300</v>
      </c>
      <c r="J98" s="65">
        <v>3</v>
      </c>
      <c r="K98" s="202">
        <v>1640</v>
      </c>
      <c r="L98" s="202">
        <v>10</v>
      </c>
      <c r="M98" s="65">
        <v>520</v>
      </c>
      <c r="N98" s="65">
        <v>5</v>
      </c>
      <c r="O98" s="65">
        <v>210</v>
      </c>
      <c r="P98" s="65">
        <v>2</v>
      </c>
      <c r="Q98" s="65">
        <v>30</v>
      </c>
      <c r="R98" s="71">
        <v>1</v>
      </c>
      <c r="S98" s="65">
        <v>240</v>
      </c>
      <c r="T98" s="204">
        <v>8210</v>
      </c>
      <c r="U98" s="205">
        <v>80</v>
      </c>
      <c r="V98" s="63"/>
      <c r="W98" s="63"/>
    </row>
    <row r="99" spans="1:27" s="72" customFormat="1" ht="10.15" customHeight="1">
      <c r="A99" s="62" t="s">
        <v>201</v>
      </c>
      <c r="B99" s="63">
        <v>301</v>
      </c>
      <c r="C99" s="64" t="s">
        <v>54</v>
      </c>
      <c r="D99" s="64" t="str">
        <f t="shared" si="1"/>
        <v>3/100-301-３歳児</v>
      </c>
      <c r="E99" s="200">
        <v>32670</v>
      </c>
      <c r="F99" s="200">
        <v>300</v>
      </c>
      <c r="G99" s="202">
        <v>240</v>
      </c>
      <c r="H99" s="202">
        <v>2</v>
      </c>
      <c r="I99" s="65">
        <v>270</v>
      </c>
      <c r="J99" s="65">
        <v>2</v>
      </c>
      <c r="K99" s="202">
        <v>1490</v>
      </c>
      <c r="L99" s="202">
        <v>10</v>
      </c>
      <c r="M99" s="65">
        <v>520</v>
      </c>
      <c r="N99" s="65">
        <v>5</v>
      </c>
      <c r="O99" s="65">
        <v>190</v>
      </c>
      <c r="P99" s="65">
        <v>1</v>
      </c>
      <c r="Q99" s="65">
        <v>30</v>
      </c>
      <c r="R99" s="71">
        <v>1</v>
      </c>
      <c r="S99" s="65">
        <v>240</v>
      </c>
      <c r="T99" s="204">
        <v>8210</v>
      </c>
      <c r="U99" s="205">
        <v>80</v>
      </c>
      <c r="V99" s="63"/>
      <c r="W99" s="63"/>
    </row>
    <row r="100" spans="1:27" s="72" customFormat="1" ht="10.15" customHeight="1">
      <c r="A100" s="62" t="s">
        <v>201</v>
      </c>
      <c r="B100" s="63">
        <v>36</v>
      </c>
      <c r="C100" s="64" t="s">
        <v>54</v>
      </c>
      <c r="D100" s="64" t="str">
        <f t="shared" si="1"/>
        <v>3/100-36-３歳児</v>
      </c>
      <c r="E100" s="200">
        <v>60120</v>
      </c>
      <c r="F100" s="200">
        <v>580</v>
      </c>
      <c r="G100" s="202">
        <v>1760</v>
      </c>
      <c r="H100" s="202">
        <v>10</v>
      </c>
      <c r="I100" s="65">
        <v>0</v>
      </c>
      <c r="J100" s="65">
        <v>0</v>
      </c>
      <c r="K100" s="202">
        <v>10940</v>
      </c>
      <c r="L100" s="202">
        <v>100</v>
      </c>
      <c r="M100" s="65">
        <v>1800</v>
      </c>
      <c r="N100" s="65">
        <v>10</v>
      </c>
      <c r="O100" s="65">
        <v>950</v>
      </c>
      <c r="P100" s="65">
        <v>9</v>
      </c>
      <c r="Q100" s="65">
        <v>170</v>
      </c>
      <c r="R100" s="71">
        <v>1</v>
      </c>
      <c r="S100" s="65">
        <v>240</v>
      </c>
      <c r="T100" s="204">
        <v>8210</v>
      </c>
      <c r="U100" s="206">
        <v>80</v>
      </c>
      <c r="V100" s="114"/>
      <c r="W100" s="114"/>
      <c r="X100" s="70"/>
      <c r="Y100" s="70"/>
      <c r="Z100" s="70"/>
      <c r="AA100" s="70"/>
    </row>
    <row r="101" spans="1:27" s="72" customFormat="1" ht="10.15" customHeight="1">
      <c r="A101" s="62" t="s">
        <v>201</v>
      </c>
      <c r="B101" s="63">
        <v>46</v>
      </c>
      <c r="C101" s="64" t="s">
        <v>54</v>
      </c>
      <c r="D101" s="64" t="str">
        <f t="shared" si="1"/>
        <v>3/100-46-３歳児</v>
      </c>
      <c r="E101" s="200">
        <v>56460</v>
      </c>
      <c r="F101" s="200">
        <v>540</v>
      </c>
      <c r="G101" s="202">
        <v>1320</v>
      </c>
      <c r="H101" s="202">
        <v>10</v>
      </c>
      <c r="I101" s="65">
        <v>0</v>
      </c>
      <c r="J101" s="65">
        <v>0</v>
      </c>
      <c r="K101" s="202">
        <v>8210</v>
      </c>
      <c r="L101" s="202">
        <v>80</v>
      </c>
      <c r="M101" s="65">
        <v>1350</v>
      </c>
      <c r="N101" s="65">
        <v>10</v>
      </c>
      <c r="O101" s="65">
        <v>710</v>
      </c>
      <c r="P101" s="65">
        <v>6</v>
      </c>
      <c r="Q101" s="65">
        <v>120</v>
      </c>
      <c r="R101" s="71">
        <v>1</v>
      </c>
      <c r="S101" s="65">
        <v>240</v>
      </c>
      <c r="T101" s="204">
        <v>8210</v>
      </c>
      <c r="U101" s="206">
        <v>80</v>
      </c>
      <c r="V101" s="114"/>
      <c r="W101" s="114"/>
      <c r="X101" s="70"/>
      <c r="Y101" s="70"/>
      <c r="Z101" s="70"/>
      <c r="AA101" s="70"/>
    </row>
    <row r="102" spans="1:27" s="72" customFormat="1" ht="10.15" customHeight="1">
      <c r="A102" s="62" t="s">
        <v>201</v>
      </c>
      <c r="B102" s="63">
        <v>61</v>
      </c>
      <c r="C102" s="64" t="s">
        <v>54</v>
      </c>
      <c r="D102" s="64" t="str">
        <f t="shared" si="1"/>
        <v>3/100-61-３歳児</v>
      </c>
      <c r="E102" s="200">
        <v>51030</v>
      </c>
      <c r="F102" s="200">
        <v>490</v>
      </c>
      <c r="G102" s="202">
        <v>1050</v>
      </c>
      <c r="H102" s="202">
        <v>10</v>
      </c>
      <c r="I102" s="65">
        <v>0</v>
      </c>
      <c r="J102" s="65">
        <v>0</v>
      </c>
      <c r="K102" s="202">
        <v>6560</v>
      </c>
      <c r="L102" s="202">
        <v>60</v>
      </c>
      <c r="M102" s="65">
        <v>1080</v>
      </c>
      <c r="N102" s="65">
        <v>10</v>
      </c>
      <c r="O102" s="65">
        <v>590</v>
      </c>
      <c r="P102" s="65">
        <v>5</v>
      </c>
      <c r="Q102" s="65">
        <v>100</v>
      </c>
      <c r="R102" s="71">
        <v>1</v>
      </c>
      <c r="S102" s="65">
        <v>240</v>
      </c>
      <c r="T102" s="204">
        <v>8210</v>
      </c>
      <c r="U102" s="206">
        <v>80</v>
      </c>
      <c r="V102" s="114"/>
      <c r="W102" s="114"/>
      <c r="X102" s="70"/>
      <c r="Y102" s="70"/>
      <c r="Z102" s="70"/>
      <c r="AA102" s="70"/>
    </row>
    <row r="103" spans="1:27" s="72" customFormat="1" ht="10.15" customHeight="1">
      <c r="A103" s="62" t="s">
        <v>201</v>
      </c>
      <c r="B103" s="63">
        <v>76</v>
      </c>
      <c r="C103" s="64" t="s">
        <v>54</v>
      </c>
      <c r="D103" s="64" t="str">
        <f t="shared" si="1"/>
        <v>3/100-76-３歳児</v>
      </c>
      <c r="E103" s="200">
        <v>47380</v>
      </c>
      <c r="F103" s="200">
        <v>450</v>
      </c>
      <c r="G103" s="202">
        <v>880</v>
      </c>
      <c r="H103" s="202">
        <v>8</v>
      </c>
      <c r="I103" s="65">
        <v>0</v>
      </c>
      <c r="J103" s="65">
        <v>0</v>
      </c>
      <c r="K103" s="202">
        <v>5470</v>
      </c>
      <c r="L103" s="202">
        <v>50</v>
      </c>
      <c r="M103" s="65">
        <v>900</v>
      </c>
      <c r="N103" s="65">
        <v>9</v>
      </c>
      <c r="O103" s="65">
        <v>520</v>
      </c>
      <c r="P103" s="65">
        <v>5</v>
      </c>
      <c r="Q103" s="65">
        <v>90</v>
      </c>
      <c r="R103" s="71">
        <v>1</v>
      </c>
      <c r="S103" s="65">
        <v>240</v>
      </c>
      <c r="T103" s="204">
        <v>8210</v>
      </c>
      <c r="U103" s="205">
        <v>80</v>
      </c>
      <c r="V103" s="63"/>
      <c r="W103" s="63"/>
    </row>
    <row r="104" spans="1:27" s="72" customFormat="1" ht="10.15" customHeight="1">
      <c r="A104" s="62" t="s">
        <v>201</v>
      </c>
      <c r="B104" s="63">
        <v>91</v>
      </c>
      <c r="C104" s="64" t="s">
        <v>54</v>
      </c>
      <c r="D104" s="64" t="str">
        <f t="shared" si="1"/>
        <v>3/100-91-３歳児</v>
      </c>
      <c r="E104" s="200">
        <v>44770</v>
      </c>
      <c r="F104" s="200">
        <v>420</v>
      </c>
      <c r="G104" s="202">
        <v>750</v>
      </c>
      <c r="H104" s="202">
        <v>7</v>
      </c>
      <c r="I104" s="65">
        <v>0</v>
      </c>
      <c r="J104" s="65">
        <v>0</v>
      </c>
      <c r="K104" s="202">
        <v>4690</v>
      </c>
      <c r="L104" s="202">
        <v>40</v>
      </c>
      <c r="M104" s="65">
        <v>770</v>
      </c>
      <c r="N104" s="65">
        <v>7</v>
      </c>
      <c r="O104" s="65">
        <v>460</v>
      </c>
      <c r="P104" s="65">
        <v>4</v>
      </c>
      <c r="Q104" s="65">
        <v>80</v>
      </c>
      <c r="R104" s="71">
        <v>1</v>
      </c>
      <c r="S104" s="65">
        <v>240</v>
      </c>
      <c r="T104" s="204">
        <v>8210</v>
      </c>
      <c r="U104" s="205">
        <v>80</v>
      </c>
      <c r="V104" s="63"/>
      <c r="W104" s="63"/>
    </row>
    <row r="105" spans="1:27" s="70" customFormat="1" ht="10.15" customHeight="1">
      <c r="A105" s="62" t="s">
        <v>200</v>
      </c>
      <c r="B105" s="63">
        <v>106</v>
      </c>
      <c r="C105" s="64" t="s">
        <v>54</v>
      </c>
      <c r="D105" s="64" t="str">
        <f t="shared" si="1"/>
        <v>6/100-106-３歳児</v>
      </c>
      <c r="E105" s="200">
        <v>43860</v>
      </c>
      <c r="F105" s="200">
        <v>410</v>
      </c>
      <c r="G105" s="202">
        <v>680</v>
      </c>
      <c r="H105" s="202">
        <v>6</v>
      </c>
      <c r="I105" s="65">
        <v>0</v>
      </c>
      <c r="J105" s="65">
        <v>0</v>
      </c>
      <c r="K105" s="202">
        <v>4210</v>
      </c>
      <c r="L105" s="202">
        <v>40</v>
      </c>
      <c r="M105" s="65">
        <v>670</v>
      </c>
      <c r="N105" s="65">
        <v>6</v>
      </c>
      <c r="O105" s="65">
        <v>420</v>
      </c>
      <c r="P105" s="65">
        <v>4</v>
      </c>
      <c r="Q105" s="65">
        <v>70</v>
      </c>
      <c r="R105" s="71">
        <v>1</v>
      </c>
      <c r="S105" s="65">
        <v>240</v>
      </c>
      <c r="T105" s="204">
        <v>8430</v>
      </c>
      <c r="U105" s="205">
        <v>80</v>
      </c>
      <c r="V105" s="63"/>
      <c r="W105" s="63"/>
      <c r="X105" s="72"/>
      <c r="Y105" s="72"/>
      <c r="Z105" s="72"/>
      <c r="AA105" s="72"/>
    </row>
    <row r="106" spans="1:27" s="70" customFormat="1" ht="10.15" customHeight="1">
      <c r="A106" s="62" t="s">
        <v>200</v>
      </c>
      <c r="B106" s="63">
        <v>121</v>
      </c>
      <c r="C106" s="64" t="s">
        <v>54</v>
      </c>
      <c r="D106" s="64" t="str">
        <f t="shared" si="1"/>
        <v>6/100-121-３歳児</v>
      </c>
      <c r="E106" s="200">
        <v>42290</v>
      </c>
      <c r="F106" s="200">
        <v>400</v>
      </c>
      <c r="G106" s="202">
        <v>600</v>
      </c>
      <c r="H106" s="202">
        <v>6</v>
      </c>
      <c r="I106" s="65">
        <v>660</v>
      </c>
      <c r="J106" s="65">
        <v>6</v>
      </c>
      <c r="K106" s="202">
        <v>3740</v>
      </c>
      <c r="L106" s="202">
        <v>30</v>
      </c>
      <c r="M106" s="65">
        <v>600</v>
      </c>
      <c r="N106" s="65">
        <v>6</v>
      </c>
      <c r="O106" s="65">
        <v>390</v>
      </c>
      <c r="P106" s="65">
        <v>3</v>
      </c>
      <c r="Q106" s="65">
        <v>70</v>
      </c>
      <c r="R106" s="71">
        <v>1</v>
      </c>
      <c r="S106" s="65">
        <v>240</v>
      </c>
      <c r="T106" s="204">
        <v>8430</v>
      </c>
      <c r="U106" s="205">
        <v>80</v>
      </c>
      <c r="V106" s="63"/>
      <c r="W106" s="63"/>
      <c r="X106" s="72"/>
      <c r="Y106" s="72"/>
      <c r="Z106" s="72"/>
      <c r="AA106" s="72"/>
    </row>
    <row r="107" spans="1:27" s="70" customFormat="1" ht="10.15" customHeight="1">
      <c r="A107" s="62" t="s">
        <v>200</v>
      </c>
      <c r="B107" s="63">
        <v>136</v>
      </c>
      <c r="C107" s="64" t="s">
        <v>54</v>
      </c>
      <c r="D107" s="64" t="str">
        <f t="shared" si="1"/>
        <v>6/100-136-３歳児</v>
      </c>
      <c r="E107" s="200">
        <v>41060</v>
      </c>
      <c r="F107" s="200">
        <v>390</v>
      </c>
      <c r="G107" s="202">
        <v>540</v>
      </c>
      <c r="H107" s="202">
        <v>5</v>
      </c>
      <c r="I107" s="65">
        <v>600</v>
      </c>
      <c r="J107" s="65">
        <v>6</v>
      </c>
      <c r="K107" s="202">
        <v>3370</v>
      </c>
      <c r="L107" s="202">
        <v>30</v>
      </c>
      <c r="M107" s="65">
        <v>540</v>
      </c>
      <c r="N107" s="65">
        <v>5</v>
      </c>
      <c r="O107" s="65">
        <v>370</v>
      </c>
      <c r="P107" s="65">
        <v>3</v>
      </c>
      <c r="Q107" s="65">
        <v>60</v>
      </c>
      <c r="R107" s="71">
        <v>1</v>
      </c>
      <c r="S107" s="65">
        <v>240</v>
      </c>
      <c r="T107" s="204">
        <v>8430</v>
      </c>
      <c r="U107" s="205">
        <v>80</v>
      </c>
      <c r="V107" s="63"/>
      <c r="W107" s="63"/>
      <c r="X107" s="72"/>
      <c r="Y107" s="72"/>
      <c r="Z107" s="72"/>
      <c r="AA107" s="72"/>
    </row>
    <row r="108" spans="1:27" s="70" customFormat="1" ht="10.15" customHeight="1">
      <c r="A108" s="62" t="s">
        <v>200</v>
      </c>
      <c r="B108" s="63">
        <v>1</v>
      </c>
      <c r="C108" s="64" t="s">
        <v>54</v>
      </c>
      <c r="D108" s="64" t="str">
        <f t="shared" si="1"/>
        <v>6/100-1-３歳児</v>
      </c>
      <c r="E108" s="200">
        <v>124950</v>
      </c>
      <c r="F108" s="200">
        <v>1230</v>
      </c>
      <c r="G108" s="202">
        <v>5460</v>
      </c>
      <c r="H108" s="202">
        <v>50</v>
      </c>
      <c r="I108" s="65">
        <v>6010</v>
      </c>
      <c r="J108" s="65">
        <v>60</v>
      </c>
      <c r="K108" s="202">
        <v>33710</v>
      </c>
      <c r="L108" s="202">
        <v>330</v>
      </c>
      <c r="M108" s="65">
        <v>3790</v>
      </c>
      <c r="N108" s="65">
        <v>30</v>
      </c>
      <c r="O108" s="65">
        <v>2840</v>
      </c>
      <c r="P108" s="65">
        <v>20</v>
      </c>
      <c r="Q108" s="65">
        <v>500</v>
      </c>
      <c r="R108" s="71">
        <v>5</v>
      </c>
      <c r="S108" s="65">
        <v>240</v>
      </c>
      <c r="T108" s="204">
        <v>8430</v>
      </c>
      <c r="U108" s="206">
        <v>80</v>
      </c>
      <c r="V108" s="114"/>
      <c r="W108" s="114"/>
    </row>
    <row r="109" spans="1:27" s="70" customFormat="1" ht="10.15" customHeight="1">
      <c r="A109" s="62" t="s">
        <v>200</v>
      </c>
      <c r="B109" s="63">
        <v>151</v>
      </c>
      <c r="C109" s="64" t="s">
        <v>54</v>
      </c>
      <c r="D109" s="64" t="str">
        <f t="shared" si="1"/>
        <v>6/100-151-３歳児</v>
      </c>
      <c r="E109" s="200">
        <v>39200</v>
      </c>
      <c r="F109" s="200">
        <v>370</v>
      </c>
      <c r="G109" s="202">
        <v>450</v>
      </c>
      <c r="H109" s="202">
        <v>4</v>
      </c>
      <c r="I109" s="65">
        <v>500</v>
      </c>
      <c r="J109" s="65">
        <v>5</v>
      </c>
      <c r="K109" s="202">
        <v>2800</v>
      </c>
      <c r="L109" s="202">
        <v>20</v>
      </c>
      <c r="M109" s="65">
        <v>520</v>
      </c>
      <c r="N109" s="65">
        <v>5</v>
      </c>
      <c r="O109" s="65">
        <v>320</v>
      </c>
      <c r="P109" s="65">
        <v>3</v>
      </c>
      <c r="Q109" s="65">
        <v>50</v>
      </c>
      <c r="R109" s="71">
        <v>1</v>
      </c>
      <c r="S109" s="65">
        <v>240</v>
      </c>
      <c r="T109" s="204">
        <v>8430</v>
      </c>
      <c r="U109" s="205">
        <v>80</v>
      </c>
      <c r="V109" s="63"/>
      <c r="W109" s="63"/>
      <c r="X109" s="72"/>
      <c r="Y109" s="72"/>
      <c r="Z109" s="72"/>
      <c r="AA109" s="72"/>
    </row>
    <row r="110" spans="1:27" s="70" customFormat="1" ht="10.15" customHeight="1">
      <c r="A110" s="62" t="s">
        <v>200</v>
      </c>
      <c r="B110" s="63">
        <v>16</v>
      </c>
      <c r="C110" s="64" t="s">
        <v>54</v>
      </c>
      <c r="D110" s="64" t="str">
        <f t="shared" si="1"/>
        <v>6/100-16-３歳児</v>
      </c>
      <c r="E110" s="200">
        <v>80160</v>
      </c>
      <c r="F110" s="200">
        <v>780</v>
      </c>
      <c r="G110" s="202">
        <v>3270</v>
      </c>
      <c r="H110" s="202">
        <v>30</v>
      </c>
      <c r="I110" s="65">
        <v>3600</v>
      </c>
      <c r="J110" s="65">
        <v>30</v>
      </c>
      <c r="K110" s="202">
        <v>20230</v>
      </c>
      <c r="L110" s="202">
        <v>200</v>
      </c>
      <c r="M110" s="65">
        <v>2600</v>
      </c>
      <c r="N110" s="65">
        <v>20</v>
      </c>
      <c r="O110" s="65">
        <v>1700</v>
      </c>
      <c r="P110" s="65">
        <v>10</v>
      </c>
      <c r="Q110" s="65">
        <v>300</v>
      </c>
      <c r="R110" s="71">
        <v>3</v>
      </c>
      <c r="S110" s="65">
        <v>240</v>
      </c>
      <c r="T110" s="204">
        <v>8430</v>
      </c>
      <c r="U110" s="206">
        <v>80</v>
      </c>
      <c r="V110" s="114"/>
      <c r="W110" s="114"/>
    </row>
    <row r="111" spans="1:27" s="70" customFormat="1" ht="10.15" customHeight="1">
      <c r="A111" s="62" t="s">
        <v>200</v>
      </c>
      <c r="B111" s="63">
        <v>181</v>
      </c>
      <c r="C111" s="64" t="s">
        <v>54</v>
      </c>
      <c r="D111" s="64" t="str">
        <f t="shared" si="1"/>
        <v>6/100-181-３歳児</v>
      </c>
      <c r="E111" s="200">
        <v>37850</v>
      </c>
      <c r="F111" s="200">
        <v>350</v>
      </c>
      <c r="G111" s="202">
        <v>390</v>
      </c>
      <c r="H111" s="202">
        <v>3</v>
      </c>
      <c r="I111" s="65">
        <v>430</v>
      </c>
      <c r="J111" s="65">
        <v>4</v>
      </c>
      <c r="K111" s="202">
        <v>2400</v>
      </c>
      <c r="L111" s="202">
        <v>20</v>
      </c>
      <c r="M111" s="65">
        <v>520</v>
      </c>
      <c r="N111" s="65">
        <v>5</v>
      </c>
      <c r="O111" s="65">
        <v>280</v>
      </c>
      <c r="P111" s="65">
        <v>2</v>
      </c>
      <c r="Q111" s="65">
        <v>50</v>
      </c>
      <c r="R111" s="71">
        <v>1</v>
      </c>
      <c r="S111" s="65">
        <v>240</v>
      </c>
      <c r="T111" s="204">
        <v>8430</v>
      </c>
      <c r="U111" s="205">
        <v>80</v>
      </c>
      <c r="V111" s="63"/>
      <c r="W111" s="63"/>
      <c r="X111" s="72"/>
      <c r="Y111" s="72"/>
      <c r="Z111" s="72"/>
      <c r="AA111" s="72"/>
    </row>
    <row r="112" spans="1:27" s="70" customFormat="1" ht="10.15" customHeight="1">
      <c r="A112" s="62" t="s">
        <v>200</v>
      </c>
      <c r="B112" s="63">
        <v>211</v>
      </c>
      <c r="C112" s="64" t="s">
        <v>54</v>
      </c>
      <c r="D112" s="64" t="str">
        <f t="shared" si="1"/>
        <v>6/100-211-３歳児</v>
      </c>
      <c r="E112" s="200">
        <v>36850</v>
      </c>
      <c r="F112" s="200">
        <v>340</v>
      </c>
      <c r="G112" s="202">
        <v>340</v>
      </c>
      <c r="H112" s="202">
        <v>3</v>
      </c>
      <c r="I112" s="65">
        <v>370</v>
      </c>
      <c r="J112" s="65">
        <v>3</v>
      </c>
      <c r="K112" s="202">
        <v>2100</v>
      </c>
      <c r="L112" s="202">
        <v>20</v>
      </c>
      <c r="M112" s="65">
        <v>520</v>
      </c>
      <c r="N112" s="65">
        <v>5</v>
      </c>
      <c r="O112" s="65">
        <v>260</v>
      </c>
      <c r="P112" s="65">
        <v>2</v>
      </c>
      <c r="Q112" s="65">
        <v>40</v>
      </c>
      <c r="R112" s="71">
        <v>1</v>
      </c>
      <c r="S112" s="65">
        <v>240</v>
      </c>
      <c r="T112" s="204">
        <v>8430</v>
      </c>
      <c r="U112" s="205">
        <v>80</v>
      </c>
      <c r="V112" s="63"/>
      <c r="W112" s="63"/>
      <c r="X112" s="72"/>
      <c r="Y112" s="72"/>
      <c r="Z112" s="72"/>
      <c r="AA112" s="72"/>
    </row>
    <row r="113" spans="1:27" s="70" customFormat="1" ht="10.15" customHeight="1">
      <c r="A113" s="62" t="s">
        <v>200</v>
      </c>
      <c r="B113" s="63">
        <v>241</v>
      </c>
      <c r="C113" s="64" t="s">
        <v>54</v>
      </c>
      <c r="D113" s="64" t="str">
        <f t="shared" si="1"/>
        <v>6/100-241-３歳児</v>
      </c>
      <c r="E113" s="200">
        <v>36080</v>
      </c>
      <c r="F113" s="200">
        <v>340</v>
      </c>
      <c r="G113" s="202">
        <v>300</v>
      </c>
      <c r="H113" s="202">
        <v>3</v>
      </c>
      <c r="I113" s="65">
        <v>330</v>
      </c>
      <c r="J113" s="65">
        <v>3</v>
      </c>
      <c r="K113" s="202">
        <v>1870</v>
      </c>
      <c r="L113" s="202">
        <v>10</v>
      </c>
      <c r="M113" s="65">
        <v>520</v>
      </c>
      <c r="N113" s="65">
        <v>5</v>
      </c>
      <c r="O113" s="65">
        <v>230</v>
      </c>
      <c r="P113" s="65">
        <v>2</v>
      </c>
      <c r="Q113" s="65">
        <v>40</v>
      </c>
      <c r="R113" s="71">
        <v>1</v>
      </c>
      <c r="S113" s="65">
        <v>240</v>
      </c>
      <c r="T113" s="204">
        <v>8430</v>
      </c>
      <c r="U113" s="205">
        <v>80</v>
      </c>
      <c r="V113" s="63"/>
      <c r="W113" s="63"/>
      <c r="X113" s="72"/>
      <c r="Y113" s="72"/>
      <c r="Z113" s="72"/>
      <c r="AA113" s="72"/>
    </row>
    <row r="114" spans="1:27" s="70" customFormat="1" ht="10.15" customHeight="1">
      <c r="A114" s="62" t="s">
        <v>200</v>
      </c>
      <c r="B114" s="63">
        <v>26</v>
      </c>
      <c r="C114" s="64" t="s">
        <v>54</v>
      </c>
      <c r="D114" s="64" t="str">
        <f t="shared" si="1"/>
        <v>6/100-26-３歳児</v>
      </c>
      <c r="E114" s="200">
        <v>60960</v>
      </c>
      <c r="F114" s="200">
        <v>590</v>
      </c>
      <c r="G114" s="202">
        <v>2340</v>
      </c>
      <c r="H114" s="202">
        <v>20</v>
      </c>
      <c r="I114" s="65">
        <v>2570</v>
      </c>
      <c r="J114" s="65">
        <v>20</v>
      </c>
      <c r="K114" s="202">
        <v>14450</v>
      </c>
      <c r="L114" s="202">
        <v>140</v>
      </c>
      <c r="M114" s="65">
        <v>2090</v>
      </c>
      <c r="N114" s="65">
        <v>20</v>
      </c>
      <c r="O114" s="65">
        <v>1220</v>
      </c>
      <c r="P114" s="65">
        <v>10</v>
      </c>
      <c r="Q114" s="65">
        <v>210</v>
      </c>
      <c r="R114" s="71">
        <v>2</v>
      </c>
      <c r="S114" s="65">
        <v>240</v>
      </c>
      <c r="T114" s="204">
        <v>8430</v>
      </c>
      <c r="U114" s="206">
        <v>80</v>
      </c>
      <c r="V114" s="114"/>
      <c r="W114" s="114"/>
    </row>
    <row r="115" spans="1:27" s="70" customFormat="1" ht="10.15" customHeight="1">
      <c r="A115" s="62" t="s">
        <v>200</v>
      </c>
      <c r="B115" s="63">
        <v>271</v>
      </c>
      <c r="C115" s="64" t="s">
        <v>54</v>
      </c>
      <c r="D115" s="64" t="str">
        <f t="shared" si="1"/>
        <v>6/100-271-３歳児</v>
      </c>
      <c r="E115" s="200">
        <v>35460</v>
      </c>
      <c r="F115" s="200">
        <v>330</v>
      </c>
      <c r="G115" s="202">
        <v>270</v>
      </c>
      <c r="H115" s="202">
        <v>2</v>
      </c>
      <c r="I115" s="65">
        <v>300</v>
      </c>
      <c r="J115" s="65">
        <v>3</v>
      </c>
      <c r="K115" s="202">
        <v>1680</v>
      </c>
      <c r="L115" s="202">
        <v>10</v>
      </c>
      <c r="M115" s="65">
        <v>520</v>
      </c>
      <c r="N115" s="65">
        <v>5</v>
      </c>
      <c r="O115" s="65">
        <v>210</v>
      </c>
      <c r="P115" s="65">
        <v>2</v>
      </c>
      <c r="Q115" s="65">
        <v>30</v>
      </c>
      <c r="R115" s="71">
        <v>1</v>
      </c>
      <c r="S115" s="65">
        <v>240</v>
      </c>
      <c r="T115" s="204">
        <v>8430</v>
      </c>
      <c r="U115" s="205">
        <v>80</v>
      </c>
      <c r="V115" s="63"/>
      <c r="W115" s="63"/>
      <c r="X115" s="72"/>
      <c r="Y115" s="72"/>
      <c r="Z115" s="72"/>
      <c r="AA115" s="72"/>
    </row>
    <row r="116" spans="1:27" s="70" customFormat="1" ht="10.15" customHeight="1">
      <c r="A116" s="62" t="s">
        <v>200</v>
      </c>
      <c r="B116" s="63">
        <v>301</v>
      </c>
      <c r="C116" s="64" t="s">
        <v>54</v>
      </c>
      <c r="D116" s="64" t="str">
        <f t="shared" si="1"/>
        <v>6/100-301-３歳児</v>
      </c>
      <c r="E116" s="200">
        <v>33420</v>
      </c>
      <c r="F116" s="200">
        <v>310</v>
      </c>
      <c r="G116" s="202">
        <v>240</v>
      </c>
      <c r="H116" s="202">
        <v>2</v>
      </c>
      <c r="I116" s="65">
        <v>270</v>
      </c>
      <c r="J116" s="65">
        <v>2</v>
      </c>
      <c r="K116" s="202">
        <v>1530</v>
      </c>
      <c r="L116" s="202">
        <v>10</v>
      </c>
      <c r="M116" s="65">
        <v>520</v>
      </c>
      <c r="N116" s="65">
        <v>5</v>
      </c>
      <c r="O116" s="65">
        <v>190</v>
      </c>
      <c r="P116" s="65">
        <v>1</v>
      </c>
      <c r="Q116" s="65">
        <v>30</v>
      </c>
      <c r="R116" s="71">
        <v>1</v>
      </c>
      <c r="S116" s="65">
        <v>240</v>
      </c>
      <c r="T116" s="204">
        <v>8430</v>
      </c>
      <c r="U116" s="205">
        <v>80</v>
      </c>
      <c r="V116" s="63"/>
      <c r="W116" s="63"/>
      <c r="X116" s="72"/>
      <c r="Y116" s="72"/>
      <c r="Z116" s="72"/>
      <c r="AA116" s="72"/>
    </row>
    <row r="117" spans="1:27" s="72" customFormat="1" ht="10.15" customHeight="1">
      <c r="A117" s="62" t="s">
        <v>200</v>
      </c>
      <c r="B117" s="63">
        <v>36</v>
      </c>
      <c r="C117" s="64" t="s">
        <v>54</v>
      </c>
      <c r="D117" s="64" t="str">
        <f t="shared" si="1"/>
        <v>6/100-36-３歳児</v>
      </c>
      <c r="E117" s="200">
        <v>61600</v>
      </c>
      <c r="F117" s="200">
        <v>590</v>
      </c>
      <c r="G117" s="202">
        <v>1820</v>
      </c>
      <c r="H117" s="202">
        <v>10</v>
      </c>
      <c r="I117" s="65">
        <v>0</v>
      </c>
      <c r="J117" s="65">
        <v>0</v>
      </c>
      <c r="K117" s="202">
        <v>11230</v>
      </c>
      <c r="L117" s="202">
        <v>110</v>
      </c>
      <c r="M117" s="65">
        <v>1800</v>
      </c>
      <c r="N117" s="65">
        <v>10</v>
      </c>
      <c r="O117" s="65">
        <v>950</v>
      </c>
      <c r="P117" s="65">
        <v>9</v>
      </c>
      <c r="Q117" s="65">
        <v>170</v>
      </c>
      <c r="R117" s="71">
        <v>1</v>
      </c>
      <c r="S117" s="65">
        <v>240</v>
      </c>
      <c r="T117" s="204">
        <v>8430</v>
      </c>
      <c r="U117" s="206">
        <v>80</v>
      </c>
      <c r="V117" s="114"/>
      <c r="W117" s="114"/>
      <c r="X117" s="70"/>
      <c r="Y117" s="70"/>
      <c r="Z117" s="70"/>
      <c r="AA117" s="70"/>
    </row>
    <row r="118" spans="1:27" s="72" customFormat="1" ht="10.15" customHeight="1">
      <c r="A118" s="62" t="s">
        <v>200</v>
      </c>
      <c r="B118" s="63">
        <v>46</v>
      </c>
      <c r="C118" s="64" t="s">
        <v>54</v>
      </c>
      <c r="D118" s="64" t="str">
        <f t="shared" si="1"/>
        <v>6/100-46-３歳児</v>
      </c>
      <c r="E118" s="200">
        <v>57840</v>
      </c>
      <c r="F118" s="200">
        <v>550</v>
      </c>
      <c r="G118" s="202">
        <v>1360</v>
      </c>
      <c r="H118" s="202">
        <v>10</v>
      </c>
      <c r="I118" s="65">
        <v>0</v>
      </c>
      <c r="J118" s="65">
        <v>0</v>
      </c>
      <c r="K118" s="202">
        <v>8420</v>
      </c>
      <c r="L118" s="202">
        <v>80</v>
      </c>
      <c r="M118" s="65">
        <v>1350</v>
      </c>
      <c r="N118" s="65">
        <v>10</v>
      </c>
      <c r="O118" s="65">
        <v>710</v>
      </c>
      <c r="P118" s="65">
        <v>6</v>
      </c>
      <c r="Q118" s="65">
        <v>120</v>
      </c>
      <c r="R118" s="71">
        <v>1</v>
      </c>
      <c r="S118" s="65">
        <v>240</v>
      </c>
      <c r="T118" s="204">
        <v>8430</v>
      </c>
      <c r="U118" s="206">
        <v>80</v>
      </c>
      <c r="V118" s="114"/>
      <c r="W118" s="114"/>
      <c r="X118" s="70"/>
      <c r="Y118" s="70"/>
      <c r="Z118" s="70"/>
      <c r="AA118" s="70"/>
    </row>
    <row r="119" spans="1:27" s="72" customFormat="1" ht="10.15" customHeight="1">
      <c r="A119" s="62" t="s">
        <v>200</v>
      </c>
      <c r="B119" s="63">
        <v>61</v>
      </c>
      <c r="C119" s="64" t="s">
        <v>54</v>
      </c>
      <c r="D119" s="64" t="str">
        <f t="shared" si="1"/>
        <v>6/100-61-３歳児</v>
      </c>
      <c r="E119" s="200">
        <v>52270</v>
      </c>
      <c r="F119" s="200">
        <v>500</v>
      </c>
      <c r="G119" s="202">
        <v>1090</v>
      </c>
      <c r="H119" s="202">
        <v>10</v>
      </c>
      <c r="I119" s="65">
        <v>0</v>
      </c>
      <c r="J119" s="65">
        <v>0</v>
      </c>
      <c r="K119" s="202">
        <v>6740</v>
      </c>
      <c r="L119" s="202">
        <v>60</v>
      </c>
      <c r="M119" s="65">
        <v>1080</v>
      </c>
      <c r="N119" s="65">
        <v>10</v>
      </c>
      <c r="O119" s="65">
        <v>590</v>
      </c>
      <c r="P119" s="65">
        <v>5</v>
      </c>
      <c r="Q119" s="65">
        <v>100</v>
      </c>
      <c r="R119" s="71">
        <v>1</v>
      </c>
      <c r="S119" s="65">
        <v>240</v>
      </c>
      <c r="T119" s="204">
        <v>8430</v>
      </c>
      <c r="U119" s="206">
        <v>80</v>
      </c>
      <c r="V119" s="114"/>
      <c r="W119" s="114"/>
      <c r="X119" s="70"/>
      <c r="Y119" s="70"/>
      <c r="Z119" s="70"/>
      <c r="AA119" s="70"/>
    </row>
    <row r="120" spans="1:27" s="72" customFormat="1" ht="10.15" customHeight="1">
      <c r="A120" s="62" t="s">
        <v>200</v>
      </c>
      <c r="B120" s="63">
        <v>76</v>
      </c>
      <c r="C120" s="64" t="s">
        <v>54</v>
      </c>
      <c r="D120" s="64" t="str">
        <f t="shared" si="1"/>
        <v>6/100-76-３歳児</v>
      </c>
      <c r="E120" s="200">
        <v>48520</v>
      </c>
      <c r="F120" s="200">
        <v>460</v>
      </c>
      <c r="G120" s="202">
        <v>910</v>
      </c>
      <c r="H120" s="202">
        <v>9</v>
      </c>
      <c r="I120" s="65">
        <v>0</v>
      </c>
      <c r="J120" s="65">
        <v>0</v>
      </c>
      <c r="K120" s="202">
        <v>5610</v>
      </c>
      <c r="L120" s="202">
        <v>50</v>
      </c>
      <c r="M120" s="65">
        <v>900</v>
      </c>
      <c r="N120" s="65">
        <v>9</v>
      </c>
      <c r="O120" s="65">
        <v>520</v>
      </c>
      <c r="P120" s="65">
        <v>5</v>
      </c>
      <c r="Q120" s="65">
        <v>90</v>
      </c>
      <c r="R120" s="71">
        <v>1</v>
      </c>
      <c r="S120" s="65">
        <v>240</v>
      </c>
      <c r="T120" s="204">
        <v>8430</v>
      </c>
      <c r="U120" s="205">
        <v>80</v>
      </c>
      <c r="V120" s="63"/>
      <c r="W120" s="63"/>
    </row>
    <row r="121" spans="1:27" s="72" customFormat="1" ht="10.15" customHeight="1">
      <c r="A121" s="62" t="s">
        <v>200</v>
      </c>
      <c r="B121" s="63">
        <v>91</v>
      </c>
      <c r="C121" s="64" t="s">
        <v>54</v>
      </c>
      <c r="D121" s="64" t="str">
        <f t="shared" si="1"/>
        <v>6/100-91-３歳児</v>
      </c>
      <c r="E121" s="200">
        <v>45840</v>
      </c>
      <c r="F121" s="200">
        <v>430</v>
      </c>
      <c r="G121" s="202">
        <v>780</v>
      </c>
      <c r="H121" s="202">
        <v>7</v>
      </c>
      <c r="I121" s="65">
        <v>0</v>
      </c>
      <c r="J121" s="65">
        <v>0</v>
      </c>
      <c r="K121" s="202">
        <v>4810</v>
      </c>
      <c r="L121" s="202">
        <v>40</v>
      </c>
      <c r="M121" s="65">
        <v>770</v>
      </c>
      <c r="N121" s="65">
        <v>7</v>
      </c>
      <c r="O121" s="65">
        <v>460</v>
      </c>
      <c r="P121" s="65">
        <v>4</v>
      </c>
      <c r="Q121" s="65">
        <v>80</v>
      </c>
      <c r="R121" s="71">
        <v>1</v>
      </c>
      <c r="S121" s="65">
        <v>240</v>
      </c>
      <c r="T121" s="204">
        <v>8430</v>
      </c>
      <c r="U121" s="205">
        <v>80</v>
      </c>
      <c r="V121" s="63"/>
      <c r="W121" s="63"/>
    </row>
    <row r="122" spans="1:27" s="72" customFormat="1" ht="10.15" customHeight="1">
      <c r="A122" s="62" t="s">
        <v>28</v>
      </c>
      <c r="B122" s="63">
        <v>106</v>
      </c>
      <c r="C122" s="64" t="s">
        <v>54</v>
      </c>
      <c r="D122" s="64" t="str">
        <f t="shared" si="1"/>
        <v>その他-106-３歳児</v>
      </c>
      <c r="E122" s="200">
        <v>41820</v>
      </c>
      <c r="F122" s="200">
        <v>390</v>
      </c>
      <c r="G122" s="202">
        <v>630</v>
      </c>
      <c r="H122" s="202">
        <v>6</v>
      </c>
      <c r="I122" s="65">
        <v>0</v>
      </c>
      <c r="J122" s="65">
        <v>0</v>
      </c>
      <c r="K122" s="202">
        <v>3990</v>
      </c>
      <c r="L122" s="202">
        <v>30</v>
      </c>
      <c r="M122" s="65">
        <v>670</v>
      </c>
      <c r="N122" s="65">
        <v>6</v>
      </c>
      <c r="O122" s="65">
        <v>420</v>
      </c>
      <c r="P122" s="65">
        <v>4</v>
      </c>
      <c r="Q122" s="65">
        <v>70</v>
      </c>
      <c r="R122" s="71">
        <v>1</v>
      </c>
      <c r="S122" s="65">
        <v>240</v>
      </c>
      <c r="T122" s="204">
        <v>7990</v>
      </c>
      <c r="U122" s="205">
        <v>70</v>
      </c>
      <c r="V122" s="63"/>
      <c r="W122" s="63"/>
    </row>
    <row r="123" spans="1:27" s="72" customFormat="1" ht="10.15" customHeight="1">
      <c r="A123" s="62" t="s">
        <v>28</v>
      </c>
      <c r="B123" s="63">
        <v>121</v>
      </c>
      <c r="C123" s="64" t="s">
        <v>54</v>
      </c>
      <c r="D123" s="64" t="str">
        <f t="shared" si="1"/>
        <v>その他-121-３歳児</v>
      </c>
      <c r="E123" s="200">
        <v>40340</v>
      </c>
      <c r="F123" s="200">
        <v>380</v>
      </c>
      <c r="G123" s="202">
        <v>560</v>
      </c>
      <c r="H123" s="202">
        <v>5</v>
      </c>
      <c r="I123" s="65">
        <v>660</v>
      </c>
      <c r="J123" s="65">
        <v>6</v>
      </c>
      <c r="K123" s="202">
        <v>3550</v>
      </c>
      <c r="L123" s="202">
        <v>30</v>
      </c>
      <c r="M123" s="65">
        <v>600</v>
      </c>
      <c r="N123" s="65">
        <v>6</v>
      </c>
      <c r="O123" s="65">
        <v>390</v>
      </c>
      <c r="P123" s="65">
        <v>3</v>
      </c>
      <c r="Q123" s="65">
        <v>70</v>
      </c>
      <c r="R123" s="71">
        <v>1</v>
      </c>
      <c r="S123" s="65">
        <v>240</v>
      </c>
      <c r="T123" s="204">
        <v>7990</v>
      </c>
      <c r="U123" s="205">
        <v>70</v>
      </c>
      <c r="V123" s="63"/>
      <c r="W123" s="63"/>
    </row>
    <row r="124" spans="1:27" s="72" customFormat="1" ht="10.15" customHeight="1">
      <c r="A124" s="62" t="s">
        <v>28</v>
      </c>
      <c r="B124" s="63">
        <v>136</v>
      </c>
      <c r="C124" s="64" t="s">
        <v>54</v>
      </c>
      <c r="D124" s="64" t="str">
        <f t="shared" si="1"/>
        <v>その他-136-３歳児</v>
      </c>
      <c r="E124" s="200">
        <v>39170</v>
      </c>
      <c r="F124" s="200">
        <v>370</v>
      </c>
      <c r="G124" s="202">
        <v>510</v>
      </c>
      <c r="H124" s="202">
        <v>5</v>
      </c>
      <c r="I124" s="65">
        <v>600</v>
      </c>
      <c r="J124" s="65">
        <v>6</v>
      </c>
      <c r="K124" s="202">
        <v>3190</v>
      </c>
      <c r="L124" s="202">
        <v>30</v>
      </c>
      <c r="M124" s="65">
        <v>540</v>
      </c>
      <c r="N124" s="65">
        <v>5</v>
      </c>
      <c r="O124" s="65">
        <v>370</v>
      </c>
      <c r="P124" s="65">
        <v>3</v>
      </c>
      <c r="Q124" s="65">
        <v>60</v>
      </c>
      <c r="R124" s="71">
        <v>1</v>
      </c>
      <c r="S124" s="65">
        <v>240</v>
      </c>
      <c r="T124" s="204">
        <v>7990</v>
      </c>
      <c r="U124" s="205">
        <v>70</v>
      </c>
      <c r="V124" s="63"/>
      <c r="W124" s="63"/>
    </row>
    <row r="125" spans="1:27" s="72" customFormat="1" ht="10.15" customHeight="1">
      <c r="A125" s="62" t="s">
        <v>28</v>
      </c>
      <c r="B125" s="63">
        <v>1</v>
      </c>
      <c r="C125" s="64" t="s">
        <v>54</v>
      </c>
      <c r="D125" s="64" t="str">
        <f t="shared" si="1"/>
        <v>その他-1-３歳児</v>
      </c>
      <c r="E125" s="200">
        <v>118740</v>
      </c>
      <c r="F125" s="200">
        <v>1160</v>
      </c>
      <c r="G125" s="202">
        <v>5110</v>
      </c>
      <c r="H125" s="202">
        <v>50</v>
      </c>
      <c r="I125" s="65">
        <v>6010</v>
      </c>
      <c r="J125" s="65">
        <v>60</v>
      </c>
      <c r="K125" s="202">
        <v>31970</v>
      </c>
      <c r="L125" s="202">
        <v>310</v>
      </c>
      <c r="M125" s="65">
        <v>3790</v>
      </c>
      <c r="N125" s="65">
        <v>30</v>
      </c>
      <c r="O125" s="65">
        <v>2840</v>
      </c>
      <c r="P125" s="65">
        <v>20</v>
      </c>
      <c r="Q125" s="65">
        <v>500</v>
      </c>
      <c r="R125" s="71">
        <v>5</v>
      </c>
      <c r="S125" s="65">
        <v>240</v>
      </c>
      <c r="T125" s="204">
        <v>7990</v>
      </c>
      <c r="U125" s="206">
        <v>70</v>
      </c>
      <c r="V125" s="114"/>
      <c r="W125" s="114"/>
      <c r="X125" s="70"/>
      <c r="Y125" s="70"/>
      <c r="Z125" s="70"/>
      <c r="AA125" s="70"/>
    </row>
    <row r="126" spans="1:27" s="72" customFormat="1" ht="10.15" customHeight="1">
      <c r="A126" s="62" t="s">
        <v>28</v>
      </c>
      <c r="B126" s="63">
        <v>151</v>
      </c>
      <c r="C126" s="64" t="s">
        <v>54</v>
      </c>
      <c r="D126" s="64" t="str">
        <f t="shared" si="1"/>
        <v>その他-151-３歳児</v>
      </c>
      <c r="E126" s="200">
        <v>37400</v>
      </c>
      <c r="F126" s="200">
        <v>350</v>
      </c>
      <c r="G126" s="202">
        <v>420</v>
      </c>
      <c r="H126" s="202">
        <v>4</v>
      </c>
      <c r="I126" s="65">
        <v>500</v>
      </c>
      <c r="J126" s="65">
        <v>5</v>
      </c>
      <c r="K126" s="202">
        <v>2660</v>
      </c>
      <c r="L126" s="202">
        <v>20</v>
      </c>
      <c r="M126" s="65">
        <v>520</v>
      </c>
      <c r="N126" s="65">
        <v>5</v>
      </c>
      <c r="O126" s="65">
        <v>320</v>
      </c>
      <c r="P126" s="65">
        <v>3</v>
      </c>
      <c r="Q126" s="65">
        <v>50</v>
      </c>
      <c r="R126" s="71">
        <v>1</v>
      </c>
      <c r="S126" s="65">
        <v>240</v>
      </c>
      <c r="T126" s="204">
        <v>7990</v>
      </c>
      <c r="U126" s="205">
        <v>70</v>
      </c>
      <c r="V126" s="63"/>
      <c r="W126" s="63"/>
    </row>
    <row r="127" spans="1:27" s="72" customFormat="1" ht="10.15" customHeight="1">
      <c r="A127" s="62" t="s">
        <v>28</v>
      </c>
      <c r="B127" s="63">
        <v>16</v>
      </c>
      <c r="C127" s="64" t="s">
        <v>54</v>
      </c>
      <c r="D127" s="64" t="str">
        <f t="shared" si="1"/>
        <v>その他-16-３歳児</v>
      </c>
      <c r="E127" s="200">
        <v>76250</v>
      </c>
      <c r="F127" s="200">
        <v>740</v>
      </c>
      <c r="G127" s="202">
        <v>3070</v>
      </c>
      <c r="H127" s="202">
        <v>30</v>
      </c>
      <c r="I127" s="65">
        <v>3600</v>
      </c>
      <c r="J127" s="65">
        <v>30</v>
      </c>
      <c r="K127" s="202">
        <v>19180</v>
      </c>
      <c r="L127" s="202">
        <v>190</v>
      </c>
      <c r="M127" s="65">
        <v>2600</v>
      </c>
      <c r="N127" s="65">
        <v>20</v>
      </c>
      <c r="O127" s="65">
        <v>1700</v>
      </c>
      <c r="P127" s="65">
        <v>10</v>
      </c>
      <c r="Q127" s="65">
        <v>300</v>
      </c>
      <c r="R127" s="71">
        <v>3</v>
      </c>
      <c r="S127" s="65">
        <v>240</v>
      </c>
      <c r="T127" s="204">
        <v>7990</v>
      </c>
      <c r="U127" s="206">
        <v>70</v>
      </c>
      <c r="V127" s="114"/>
      <c r="W127" s="114"/>
      <c r="X127" s="70"/>
      <c r="Y127" s="70"/>
      <c r="Z127" s="70"/>
      <c r="AA127" s="70"/>
    </row>
    <row r="128" spans="1:27" s="72" customFormat="1" ht="10.15" customHeight="1">
      <c r="A128" s="62" t="s">
        <v>28</v>
      </c>
      <c r="B128" s="63">
        <v>181</v>
      </c>
      <c r="C128" s="64" t="s">
        <v>54</v>
      </c>
      <c r="D128" s="64" t="str">
        <f t="shared" si="1"/>
        <v>その他-181-３歳児</v>
      </c>
      <c r="E128" s="200">
        <v>36120</v>
      </c>
      <c r="F128" s="200">
        <v>340</v>
      </c>
      <c r="G128" s="202">
        <v>360</v>
      </c>
      <c r="H128" s="202">
        <v>3</v>
      </c>
      <c r="I128" s="65">
        <v>430</v>
      </c>
      <c r="J128" s="65">
        <v>4</v>
      </c>
      <c r="K128" s="202">
        <v>2280</v>
      </c>
      <c r="L128" s="202">
        <v>20</v>
      </c>
      <c r="M128" s="65">
        <v>520</v>
      </c>
      <c r="N128" s="65">
        <v>5</v>
      </c>
      <c r="O128" s="65">
        <v>280</v>
      </c>
      <c r="P128" s="65">
        <v>2</v>
      </c>
      <c r="Q128" s="65">
        <v>50</v>
      </c>
      <c r="R128" s="71">
        <v>1</v>
      </c>
      <c r="S128" s="65">
        <v>240</v>
      </c>
      <c r="T128" s="204">
        <v>7990</v>
      </c>
      <c r="U128" s="205">
        <v>70</v>
      </c>
      <c r="V128" s="63"/>
      <c r="W128" s="63"/>
    </row>
    <row r="129" spans="1:27" s="72" customFormat="1" ht="10.15" customHeight="1">
      <c r="A129" s="62" t="s">
        <v>28</v>
      </c>
      <c r="B129" s="63">
        <v>211</v>
      </c>
      <c r="C129" s="64" t="s">
        <v>54</v>
      </c>
      <c r="D129" s="64" t="str">
        <f t="shared" si="1"/>
        <v>その他-211-３歳児</v>
      </c>
      <c r="E129" s="200">
        <v>35180</v>
      </c>
      <c r="F129" s="200">
        <v>330</v>
      </c>
      <c r="G129" s="202">
        <v>310</v>
      </c>
      <c r="H129" s="202">
        <v>3</v>
      </c>
      <c r="I129" s="65">
        <v>370</v>
      </c>
      <c r="J129" s="65">
        <v>3</v>
      </c>
      <c r="K129" s="202">
        <v>1990</v>
      </c>
      <c r="L129" s="202">
        <v>10</v>
      </c>
      <c r="M129" s="65">
        <v>520</v>
      </c>
      <c r="N129" s="65">
        <v>5</v>
      </c>
      <c r="O129" s="65">
        <v>260</v>
      </c>
      <c r="P129" s="65">
        <v>2</v>
      </c>
      <c r="Q129" s="65">
        <v>40</v>
      </c>
      <c r="R129" s="71">
        <v>1</v>
      </c>
      <c r="S129" s="65">
        <v>240</v>
      </c>
      <c r="T129" s="204">
        <v>7990</v>
      </c>
      <c r="U129" s="205">
        <v>70</v>
      </c>
      <c r="V129" s="63"/>
      <c r="W129" s="63"/>
    </row>
    <row r="130" spans="1:27" s="72" customFormat="1" ht="10.15" customHeight="1">
      <c r="A130" s="62" t="s">
        <v>28</v>
      </c>
      <c r="B130" s="63">
        <v>241</v>
      </c>
      <c r="C130" s="64" t="s">
        <v>54</v>
      </c>
      <c r="D130" s="64" t="str">
        <f t="shared" si="1"/>
        <v>その他-241-３歳児</v>
      </c>
      <c r="E130" s="200">
        <v>34440</v>
      </c>
      <c r="F130" s="200">
        <v>320</v>
      </c>
      <c r="G130" s="202">
        <v>280</v>
      </c>
      <c r="H130" s="202">
        <v>2</v>
      </c>
      <c r="I130" s="65">
        <v>330</v>
      </c>
      <c r="J130" s="65">
        <v>3</v>
      </c>
      <c r="K130" s="202">
        <v>1770</v>
      </c>
      <c r="L130" s="202">
        <v>10</v>
      </c>
      <c r="M130" s="65">
        <v>520</v>
      </c>
      <c r="N130" s="65">
        <v>5</v>
      </c>
      <c r="O130" s="65">
        <v>230</v>
      </c>
      <c r="P130" s="65">
        <v>2</v>
      </c>
      <c r="Q130" s="65">
        <v>40</v>
      </c>
      <c r="R130" s="71">
        <v>1</v>
      </c>
      <c r="S130" s="65">
        <v>240</v>
      </c>
      <c r="T130" s="204">
        <v>7990</v>
      </c>
      <c r="U130" s="205">
        <v>70</v>
      </c>
      <c r="V130" s="63"/>
      <c r="W130" s="63"/>
    </row>
    <row r="131" spans="1:27" s="72" customFormat="1" ht="10.15" customHeight="1">
      <c r="A131" s="62" t="s">
        <v>28</v>
      </c>
      <c r="B131" s="63">
        <v>26</v>
      </c>
      <c r="C131" s="64" t="s">
        <v>54</v>
      </c>
      <c r="D131" s="64" t="str">
        <f t="shared" ref="D131:D194" si="2">CONCATENATE($A131,"-",$B131,"-",$C131)</f>
        <v>その他-26-３歳児</v>
      </c>
      <c r="E131" s="200">
        <v>58040</v>
      </c>
      <c r="F131" s="200">
        <v>560</v>
      </c>
      <c r="G131" s="202">
        <v>2190</v>
      </c>
      <c r="H131" s="202">
        <v>20</v>
      </c>
      <c r="I131" s="65">
        <v>2570</v>
      </c>
      <c r="J131" s="65">
        <v>20</v>
      </c>
      <c r="K131" s="202">
        <v>13700</v>
      </c>
      <c r="L131" s="202">
        <v>130</v>
      </c>
      <c r="M131" s="65">
        <v>2090</v>
      </c>
      <c r="N131" s="65">
        <v>20</v>
      </c>
      <c r="O131" s="65">
        <v>1220</v>
      </c>
      <c r="P131" s="65">
        <v>10</v>
      </c>
      <c r="Q131" s="65">
        <v>210</v>
      </c>
      <c r="R131" s="71">
        <v>2</v>
      </c>
      <c r="S131" s="65">
        <v>240</v>
      </c>
      <c r="T131" s="204">
        <v>7990</v>
      </c>
      <c r="U131" s="206">
        <v>70</v>
      </c>
      <c r="V131" s="114"/>
      <c r="W131" s="114"/>
      <c r="X131" s="70"/>
      <c r="Y131" s="70"/>
      <c r="Z131" s="70"/>
      <c r="AA131" s="70"/>
    </row>
    <row r="132" spans="1:27" s="72" customFormat="1" ht="10.15" customHeight="1">
      <c r="A132" s="62" t="s">
        <v>28</v>
      </c>
      <c r="B132" s="63">
        <v>271</v>
      </c>
      <c r="C132" s="64" t="s">
        <v>54</v>
      </c>
      <c r="D132" s="64" t="str">
        <f t="shared" si="2"/>
        <v>その他-271-３歳児</v>
      </c>
      <c r="E132" s="200">
        <v>33850</v>
      </c>
      <c r="F132" s="200">
        <v>310</v>
      </c>
      <c r="G132" s="202">
        <v>250</v>
      </c>
      <c r="H132" s="202">
        <v>2</v>
      </c>
      <c r="I132" s="65">
        <v>300</v>
      </c>
      <c r="J132" s="65">
        <v>3</v>
      </c>
      <c r="K132" s="202">
        <v>1590</v>
      </c>
      <c r="L132" s="202">
        <v>10</v>
      </c>
      <c r="M132" s="65">
        <v>520</v>
      </c>
      <c r="N132" s="65">
        <v>5</v>
      </c>
      <c r="O132" s="65">
        <v>210</v>
      </c>
      <c r="P132" s="65">
        <v>2</v>
      </c>
      <c r="Q132" s="65">
        <v>30</v>
      </c>
      <c r="R132" s="71">
        <v>1</v>
      </c>
      <c r="S132" s="65">
        <v>240</v>
      </c>
      <c r="T132" s="204">
        <v>7990</v>
      </c>
      <c r="U132" s="205">
        <v>70</v>
      </c>
      <c r="V132" s="63"/>
      <c r="W132" s="63"/>
    </row>
    <row r="133" spans="1:27" s="72" customFormat="1" ht="10.15" customHeight="1">
      <c r="A133" s="62" t="s">
        <v>28</v>
      </c>
      <c r="B133" s="63">
        <v>301</v>
      </c>
      <c r="C133" s="64" t="s">
        <v>54</v>
      </c>
      <c r="D133" s="64" t="str">
        <f t="shared" si="2"/>
        <v>その他-301-３歳児</v>
      </c>
      <c r="E133" s="200">
        <v>31930</v>
      </c>
      <c r="F133" s="200">
        <v>290</v>
      </c>
      <c r="G133" s="202">
        <v>230</v>
      </c>
      <c r="H133" s="202">
        <v>2</v>
      </c>
      <c r="I133" s="65">
        <v>270</v>
      </c>
      <c r="J133" s="65">
        <v>2</v>
      </c>
      <c r="K133" s="202">
        <v>1450</v>
      </c>
      <c r="L133" s="202">
        <v>10</v>
      </c>
      <c r="M133" s="65">
        <v>520</v>
      </c>
      <c r="N133" s="65">
        <v>5</v>
      </c>
      <c r="O133" s="65">
        <v>190</v>
      </c>
      <c r="P133" s="65">
        <v>1</v>
      </c>
      <c r="Q133" s="65">
        <v>30</v>
      </c>
      <c r="R133" s="71">
        <v>1</v>
      </c>
      <c r="S133" s="65">
        <v>240</v>
      </c>
      <c r="T133" s="204">
        <v>7990</v>
      </c>
      <c r="U133" s="205">
        <v>70</v>
      </c>
      <c r="V133" s="63"/>
      <c r="W133" s="63"/>
    </row>
    <row r="134" spans="1:27" s="72" customFormat="1" ht="10.15" customHeight="1">
      <c r="A134" s="62" t="s">
        <v>28</v>
      </c>
      <c r="B134" s="63">
        <v>36</v>
      </c>
      <c r="C134" s="64" t="s">
        <v>54</v>
      </c>
      <c r="D134" s="64" t="str">
        <f t="shared" si="2"/>
        <v>その他-36-３歳児</v>
      </c>
      <c r="E134" s="200">
        <v>58650</v>
      </c>
      <c r="F134" s="200">
        <v>560</v>
      </c>
      <c r="G134" s="202">
        <v>1700</v>
      </c>
      <c r="H134" s="202">
        <v>10</v>
      </c>
      <c r="I134" s="65">
        <v>0</v>
      </c>
      <c r="J134" s="65">
        <v>0</v>
      </c>
      <c r="K134" s="202">
        <v>10650</v>
      </c>
      <c r="L134" s="202">
        <v>100</v>
      </c>
      <c r="M134" s="65">
        <v>1800</v>
      </c>
      <c r="N134" s="65">
        <v>10</v>
      </c>
      <c r="O134" s="65">
        <v>950</v>
      </c>
      <c r="P134" s="65">
        <v>9</v>
      </c>
      <c r="Q134" s="65">
        <v>170</v>
      </c>
      <c r="R134" s="71">
        <v>1</v>
      </c>
      <c r="S134" s="65">
        <v>240</v>
      </c>
      <c r="T134" s="204">
        <v>7990</v>
      </c>
      <c r="U134" s="206">
        <v>70</v>
      </c>
      <c r="V134" s="114"/>
      <c r="W134" s="114"/>
      <c r="X134" s="70"/>
      <c r="Y134" s="70"/>
      <c r="Z134" s="70"/>
      <c r="AA134" s="70"/>
    </row>
    <row r="135" spans="1:27" s="72" customFormat="1" ht="10.15" customHeight="1">
      <c r="A135" s="62" t="s">
        <v>28</v>
      </c>
      <c r="B135" s="63">
        <v>46</v>
      </c>
      <c r="C135" s="64" t="s">
        <v>54</v>
      </c>
      <c r="D135" s="64" t="str">
        <f t="shared" si="2"/>
        <v>その他-46-３歳児</v>
      </c>
      <c r="E135" s="200">
        <v>55080</v>
      </c>
      <c r="F135" s="200">
        <v>530</v>
      </c>
      <c r="G135" s="202">
        <v>1270</v>
      </c>
      <c r="H135" s="202">
        <v>10</v>
      </c>
      <c r="I135" s="65">
        <v>0</v>
      </c>
      <c r="J135" s="65">
        <v>0</v>
      </c>
      <c r="K135" s="202">
        <v>7990</v>
      </c>
      <c r="L135" s="202">
        <v>70</v>
      </c>
      <c r="M135" s="65">
        <v>1350</v>
      </c>
      <c r="N135" s="65">
        <v>10</v>
      </c>
      <c r="O135" s="65">
        <v>710</v>
      </c>
      <c r="P135" s="65">
        <v>6</v>
      </c>
      <c r="Q135" s="65">
        <v>120</v>
      </c>
      <c r="R135" s="71">
        <v>1</v>
      </c>
      <c r="S135" s="65">
        <v>240</v>
      </c>
      <c r="T135" s="204">
        <v>7990</v>
      </c>
      <c r="U135" s="206">
        <v>70</v>
      </c>
      <c r="V135" s="114"/>
      <c r="W135" s="114"/>
      <c r="X135" s="70"/>
      <c r="Y135" s="70"/>
      <c r="Z135" s="70"/>
      <c r="AA135" s="70"/>
    </row>
    <row r="136" spans="1:27" s="72" customFormat="1" ht="10.15" customHeight="1">
      <c r="A136" s="62" t="s">
        <v>28</v>
      </c>
      <c r="B136" s="63">
        <v>61</v>
      </c>
      <c r="C136" s="64" t="s">
        <v>54</v>
      </c>
      <c r="D136" s="64" t="str">
        <f t="shared" si="2"/>
        <v>その他-61-３歳児</v>
      </c>
      <c r="E136" s="200">
        <v>49800</v>
      </c>
      <c r="F136" s="200">
        <v>470</v>
      </c>
      <c r="G136" s="202">
        <v>1020</v>
      </c>
      <c r="H136" s="202">
        <v>10</v>
      </c>
      <c r="I136" s="65">
        <v>0</v>
      </c>
      <c r="J136" s="65">
        <v>0</v>
      </c>
      <c r="K136" s="202">
        <v>6390</v>
      </c>
      <c r="L136" s="202">
        <v>60</v>
      </c>
      <c r="M136" s="65">
        <v>1080</v>
      </c>
      <c r="N136" s="65">
        <v>10</v>
      </c>
      <c r="O136" s="65">
        <v>590</v>
      </c>
      <c r="P136" s="65">
        <v>5</v>
      </c>
      <c r="Q136" s="65">
        <v>100</v>
      </c>
      <c r="R136" s="71">
        <v>1</v>
      </c>
      <c r="S136" s="65">
        <v>240</v>
      </c>
      <c r="T136" s="204">
        <v>7990</v>
      </c>
      <c r="U136" s="206">
        <v>70</v>
      </c>
      <c r="V136" s="114"/>
      <c r="W136" s="114"/>
      <c r="X136" s="70"/>
      <c r="Y136" s="70"/>
      <c r="Z136" s="70"/>
      <c r="AA136" s="70"/>
    </row>
    <row r="137" spans="1:27" s="72" customFormat="1" ht="10.15" customHeight="1">
      <c r="A137" s="62" t="s">
        <v>28</v>
      </c>
      <c r="B137" s="63">
        <v>76</v>
      </c>
      <c r="C137" s="64" t="s">
        <v>54</v>
      </c>
      <c r="D137" s="64" t="str">
        <f t="shared" si="2"/>
        <v>その他-76-３歳児</v>
      </c>
      <c r="E137" s="200">
        <v>46240</v>
      </c>
      <c r="F137" s="200">
        <v>440</v>
      </c>
      <c r="G137" s="202">
        <v>850</v>
      </c>
      <c r="H137" s="202">
        <v>8</v>
      </c>
      <c r="I137" s="65">
        <v>0</v>
      </c>
      <c r="J137" s="65">
        <v>0</v>
      </c>
      <c r="K137" s="202">
        <v>5320</v>
      </c>
      <c r="L137" s="202">
        <v>50</v>
      </c>
      <c r="M137" s="65">
        <v>900</v>
      </c>
      <c r="N137" s="65">
        <v>9</v>
      </c>
      <c r="O137" s="65">
        <v>520</v>
      </c>
      <c r="P137" s="65">
        <v>5</v>
      </c>
      <c r="Q137" s="65">
        <v>90</v>
      </c>
      <c r="R137" s="71">
        <v>1</v>
      </c>
      <c r="S137" s="65">
        <v>240</v>
      </c>
      <c r="T137" s="204">
        <v>7990</v>
      </c>
      <c r="U137" s="205">
        <v>70</v>
      </c>
      <c r="V137" s="63"/>
      <c r="W137" s="63"/>
    </row>
    <row r="138" spans="1:27" s="72" customFormat="1" ht="10.15" customHeight="1">
      <c r="A138" s="62" t="s">
        <v>28</v>
      </c>
      <c r="B138" s="63">
        <v>91</v>
      </c>
      <c r="C138" s="64" t="s">
        <v>54</v>
      </c>
      <c r="D138" s="64" t="str">
        <f t="shared" si="2"/>
        <v>その他-91-３歳児</v>
      </c>
      <c r="E138" s="200">
        <v>43700</v>
      </c>
      <c r="F138" s="200">
        <v>410</v>
      </c>
      <c r="G138" s="202">
        <v>730</v>
      </c>
      <c r="H138" s="202">
        <v>7</v>
      </c>
      <c r="I138" s="65">
        <v>0</v>
      </c>
      <c r="J138" s="65">
        <v>0</v>
      </c>
      <c r="K138" s="202">
        <v>4560</v>
      </c>
      <c r="L138" s="202">
        <v>40</v>
      </c>
      <c r="M138" s="65">
        <v>770</v>
      </c>
      <c r="N138" s="65">
        <v>7</v>
      </c>
      <c r="O138" s="65">
        <v>460</v>
      </c>
      <c r="P138" s="65">
        <v>4</v>
      </c>
      <c r="Q138" s="65">
        <v>80</v>
      </c>
      <c r="R138" s="71">
        <v>1</v>
      </c>
      <c r="S138" s="65">
        <v>240</v>
      </c>
      <c r="T138" s="204">
        <v>7990</v>
      </c>
      <c r="U138" s="205">
        <v>70</v>
      </c>
      <c r="V138" s="63"/>
      <c r="W138" s="63"/>
    </row>
    <row r="139" spans="1:27" s="70" customFormat="1" ht="10.15" customHeight="1">
      <c r="A139" s="62" t="s">
        <v>199</v>
      </c>
      <c r="B139" s="63">
        <v>106</v>
      </c>
      <c r="C139" s="64" t="s">
        <v>53</v>
      </c>
      <c r="D139" s="64" t="str">
        <f t="shared" si="2"/>
        <v>10/100-106-４歳以上児</v>
      </c>
      <c r="E139" s="200">
        <v>36490</v>
      </c>
      <c r="F139" s="200">
        <v>340</v>
      </c>
      <c r="G139" s="202">
        <v>710</v>
      </c>
      <c r="H139" s="203">
        <v>7</v>
      </c>
      <c r="I139" s="67">
        <v>0</v>
      </c>
      <c r="J139" s="65">
        <v>0</v>
      </c>
      <c r="K139" s="202">
        <v>4360</v>
      </c>
      <c r="L139" s="202">
        <v>40</v>
      </c>
      <c r="M139" s="65">
        <v>670</v>
      </c>
      <c r="N139" s="65">
        <v>6</v>
      </c>
      <c r="O139" s="68">
        <v>420</v>
      </c>
      <c r="P139" s="68">
        <v>4</v>
      </c>
      <c r="Q139" s="68">
        <v>70</v>
      </c>
      <c r="R139" s="69">
        <v>1</v>
      </c>
      <c r="S139" s="68">
        <v>240</v>
      </c>
      <c r="T139" s="181"/>
      <c r="U139" s="63"/>
      <c r="V139" s="205">
        <v>3480</v>
      </c>
      <c r="W139" s="205">
        <v>30</v>
      </c>
      <c r="X139" s="72"/>
      <c r="Y139" s="72"/>
      <c r="Z139" s="72"/>
      <c r="AA139" s="72"/>
    </row>
    <row r="140" spans="1:27" s="70" customFormat="1" ht="10.15" customHeight="1">
      <c r="A140" s="62" t="s">
        <v>199</v>
      </c>
      <c r="B140" s="63">
        <v>121</v>
      </c>
      <c r="C140" s="64" t="s">
        <v>53</v>
      </c>
      <c r="D140" s="64" t="str">
        <f t="shared" si="2"/>
        <v>10/100-121-４歳以上児</v>
      </c>
      <c r="E140" s="200">
        <v>34870</v>
      </c>
      <c r="F140" s="200">
        <v>320</v>
      </c>
      <c r="G140" s="202">
        <v>630</v>
      </c>
      <c r="H140" s="203">
        <v>6</v>
      </c>
      <c r="I140" s="67">
        <v>660</v>
      </c>
      <c r="J140" s="65">
        <v>6</v>
      </c>
      <c r="K140" s="202">
        <v>3870</v>
      </c>
      <c r="L140" s="202">
        <v>30</v>
      </c>
      <c r="M140" s="65">
        <v>600</v>
      </c>
      <c r="N140" s="65">
        <v>6</v>
      </c>
      <c r="O140" s="68">
        <v>390</v>
      </c>
      <c r="P140" s="68">
        <v>3</v>
      </c>
      <c r="Q140" s="68">
        <v>70</v>
      </c>
      <c r="R140" s="69">
        <v>1</v>
      </c>
      <c r="S140" s="68">
        <v>240</v>
      </c>
      <c r="T140" s="181"/>
      <c r="U140" s="63"/>
      <c r="V140" s="205">
        <v>3480</v>
      </c>
      <c r="W140" s="205">
        <v>30</v>
      </c>
      <c r="X140" s="72"/>
      <c r="Y140" s="72"/>
      <c r="Z140" s="72"/>
      <c r="AA140" s="72"/>
    </row>
    <row r="141" spans="1:27" s="70" customFormat="1" ht="10.15" customHeight="1">
      <c r="A141" s="62" t="s">
        <v>199</v>
      </c>
      <c r="B141" s="63">
        <v>136</v>
      </c>
      <c r="C141" s="64" t="s">
        <v>53</v>
      </c>
      <c r="D141" s="64" t="str">
        <f t="shared" si="2"/>
        <v>10/100-136-４歳以上児</v>
      </c>
      <c r="E141" s="200">
        <v>33600</v>
      </c>
      <c r="F141" s="200">
        <v>310</v>
      </c>
      <c r="G141" s="202">
        <v>560</v>
      </c>
      <c r="H141" s="203">
        <v>5</v>
      </c>
      <c r="I141" s="67">
        <v>600</v>
      </c>
      <c r="J141" s="65">
        <v>6</v>
      </c>
      <c r="K141" s="202">
        <v>3480</v>
      </c>
      <c r="L141" s="202">
        <v>30</v>
      </c>
      <c r="M141" s="65">
        <v>540</v>
      </c>
      <c r="N141" s="65">
        <v>5</v>
      </c>
      <c r="O141" s="68">
        <v>370</v>
      </c>
      <c r="P141" s="68">
        <v>3</v>
      </c>
      <c r="Q141" s="68">
        <v>60</v>
      </c>
      <c r="R141" s="69">
        <v>1</v>
      </c>
      <c r="S141" s="68">
        <v>240</v>
      </c>
      <c r="T141" s="181"/>
      <c r="U141" s="63"/>
      <c r="V141" s="205">
        <v>3480</v>
      </c>
      <c r="W141" s="205">
        <v>30</v>
      </c>
      <c r="X141" s="72"/>
      <c r="Y141" s="72"/>
      <c r="Z141" s="72"/>
      <c r="AA141" s="72"/>
    </row>
    <row r="142" spans="1:27" s="70" customFormat="1" ht="10.15" customHeight="1">
      <c r="A142" s="62" t="s">
        <v>199</v>
      </c>
      <c r="B142" s="63">
        <v>1</v>
      </c>
      <c r="C142" s="64" t="s">
        <v>53</v>
      </c>
      <c r="D142" s="64" t="str">
        <f t="shared" si="2"/>
        <v>10/100-1-４歳以上児</v>
      </c>
      <c r="E142" s="200">
        <v>120380</v>
      </c>
      <c r="F142" s="200">
        <v>1180</v>
      </c>
      <c r="G142" s="202">
        <v>5680</v>
      </c>
      <c r="H142" s="203">
        <v>50</v>
      </c>
      <c r="I142" s="67">
        <v>6010</v>
      </c>
      <c r="J142" s="65">
        <v>60</v>
      </c>
      <c r="K142" s="202">
        <v>34880</v>
      </c>
      <c r="L142" s="202">
        <v>340</v>
      </c>
      <c r="M142" s="65">
        <v>3790</v>
      </c>
      <c r="N142" s="65">
        <v>30</v>
      </c>
      <c r="O142" s="68">
        <v>2840</v>
      </c>
      <c r="P142" s="68">
        <v>20</v>
      </c>
      <c r="Q142" s="68">
        <v>500</v>
      </c>
      <c r="R142" s="69">
        <v>5</v>
      </c>
      <c r="S142" s="68">
        <v>240</v>
      </c>
      <c r="T142" s="181"/>
      <c r="U142" s="114"/>
      <c r="V142" s="206">
        <v>3480</v>
      </c>
      <c r="W142" s="206">
        <v>30</v>
      </c>
    </row>
    <row r="143" spans="1:27" s="70" customFormat="1" ht="10.15" customHeight="1">
      <c r="A143" s="62" t="s">
        <v>199</v>
      </c>
      <c r="B143" s="63">
        <v>151</v>
      </c>
      <c r="C143" s="64" t="s">
        <v>53</v>
      </c>
      <c r="D143" s="64" t="str">
        <f t="shared" si="2"/>
        <v>10/100-151-４歳以上児</v>
      </c>
      <c r="E143" s="200">
        <v>31670</v>
      </c>
      <c r="F143" s="200">
        <v>290</v>
      </c>
      <c r="G143" s="202">
        <v>470</v>
      </c>
      <c r="H143" s="203">
        <v>4</v>
      </c>
      <c r="I143" s="67">
        <v>500</v>
      </c>
      <c r="J143" s="65">
        <v>5</v>
      </c>
      <c r="K143" s="202">
        <v>2900</v>
      </c>
      <c r="L143" s="202">
        <v>20</v>
      </c>
      <c r="M143" s="65">
        <v>520</v>
      </c>
      <c r="N143" s="65">
        <v>5</v>
      </c>
      <c r="O143" s="68">
        <v>320</v>
      </c>
      <c r="P143" s="68">
        <v>3</v>
      </c>
      <c r="Q143" s="68">
        <v>50</v>
      </c>
      <c r="R143" s="69">
        <v>1</v>
      </c>
      <c r="S143" s="68">
        <v>240</v>
      </c>
      <c r="T143" s="181"/>
      <c r="U143" s="63"/>
      <c r="V143" s="205">
        <v>3480</v>
      </c>
      <c r="W143" s="205">
        <v>30</v>
      </c>
      <c r="X143" s="72"/>
      <c r="Y143" s="72"/>
      <c r="Z143" s="72"/>
      <c r="AA143" s="72"/>
    </row>
    <row r="144" spans="1:27" s="70" customFormat="1" ht="10.15" customHeight="1">
      <c r="A144" s="62" t="s">
        <v>199</v>
      </c>
      <c r="B144" s="63">
        <v>16</v>
      </c>
      <c r="C144" s="64" t="s">
        <v>53</v>
      </c>
      <c r="D144" s="64" t="str">
        <f t="shared" si="2"/>
        <v>10/100-16-４歳以上児</v>
      </c>
      <c r="E144" s="200">
        <v>74040</v>
      </c>
      <c r="F144" s="200">
        <v>720</v>
      </c>
      <c r="G144" s="202">
        <v>3410</v>
      </c>
      <c r="H144" s="203">
        <v>30</v>
      </c>
      <c r="I144" s="67">
        <v>3600</v>
      </c>
      <c r="J144" s="65">
        <v>30</v>
      </c>
      <c r="K144" s="202">
        <v>20920</v>
      </c>
      <c r="L144" s="202">
        <v>200</v>
      </c>
      <c r="M144" s="65">
        <v>2600</v>
      </c>
      <c r="N144" s="65">
        <v>20</v>
      </c>
      <c r="O144" s="68">
        <v>1700</v>
      </c>
      <c r="P144" s="68">
        <v>10</v>
      </c>
      <c r="Q144" s="68">
        <v>300</v>
      </c>
      <c r="R144" s="69">
        <v>3</v>
      </c>
      <c r="S144" s="68">
        <v>240</v>
      </c>
      <c r="T144" s="181"/>
      <c r="U144" s="114"/>
      <c r="V144" s="206">
        <v>3480</v>
      </c>
      <c r="W144" s="206">
        <v>30</v>
      </c>
    </row>
    <row r="145" spans="1:27" s="70" customFormat="1" ht="10.15" customHeight="1">
      <c r="A145" s="62" t="s">
        <v>199</v>
      </c>
      <c r="B145" s="63">
        <v>181</v>
      </c>
      <c r="C145" s="64" t="s">
        <v>53</v>
      </c>
      <c r="D145" s="64" t="str">
        <f t="shared" si="2"/>
        <v>10/100-181-４歳以上児</v>
      </c>
      <c r="E145" s="200">
        <v>30280</v>
      </c>
      <c r="F145" s="200">
        <v>280</v>
      </c>
      <c r="G145" s="202">
        <v>400</v>
      </c>
      <c r="H145" s="203">
        <v>4</v>
      </c>
      <c r="I145" s="67">
        <v>430</v>
      </c>
      <c r="J145" s="65">
        <v>4</v>
      </c>
      <c r="K145" s="202">
        <v>2490</v>
      </c>
      <c r="L145" s="202">
        <v>20</v>
      </c>
      <c r="M145" s="65">
        <v>520</v>
      </c>
      <c r="N145" s="65">
        <v>5</v>
      </c>
      <c r="O145" s="68">
        <v>280</v>
      </c>
      <c r="P145" s="68">
        <v>2</v>
      </c>
      <c r="Q145" s="68">
        <v>50</v>
      </c>
      <c r="R145" s="69">
        <v>1</v>
      </c>
      <c r="S145" s="68">
        <v>240</v>
      </c>
      <c r="T145" s="181"/>
      <c r="U145" s="63"/>
      <c r="V145" s="205">
        <v>3480</v>
      </c>
      <c r="W145" s="205">
        <v>30</v>
      </c>
      <c r="X145" s="72"/>
      <c r="Y145" s="72"/>
      <c r="Z145" s="72"/>
      <c r="AA145" s="72"/>
    </row>
    <row r="146" spans="1:27" s="70" customFormat="1" ht="10.15" customHeight="1">
      <c r="A146" s="62" t="s">
        <v>199</v>
      </c>
      <c r="B146" s="63">
        <v>211</v>
      </c>
      <c r="C146" s="64" t="s">
        <v>53</v>
      </c>
      <c r="D146" s="64" t="str">
        <f t="shared" si="2"/>
        <v>10/100-211-４歳以上児</v>
      </c>
      <c r="E146" s="200">
        <v>29250</v>
      </c>
      <c r="F146" s="200">
        <v>270</v>
      </c>
      <c r="G146" s="202">
        <v>350</v>
      </c>
      <c r="H146" s="203">
        <v>3</v>
      </c>
      <c r="I146" s="67">
        <v>370</v>
      </c>
      <c r="J146" s="65">
        <v>3</v>
      </c>
      <c r="K146" s="202">
        <v>2180</v>
      </c>
      <c r="L146" s="202">
        <v>20</v>
      </c>
      <c r="M146" s="65">
        <v>520</v>
      </c>
      <c r="N146" s="65">
        <v>5</v>
      </c>
      <c r="O146" s="68">
        <v>260</v>
      </c>
      <c r="P146" s="68">
        <v>2</v>
      </c>
      <c r="Q146" s="68">
        <v>40</v>
      </c>
      <c r="R146" s="69">
        <v>1</v>
      </c>
      <c r="S146" s="68">
        <v>240</v>
      </c>
      <c r="T146" s="181"/>
      <c r="U146" s="63"/>
      <c r="V146" s="205">
        <v>3480</v>
      </c>
      <c r="W146" s="205">
        <v>30</v>
      </c>
      <c r="X146" s="72"/>
      <c r="Y146" s="72"/>
      <c r="Z146" s="72"/>
      <c r="AA146" s="72"/>
    </row>
    <row r="147" spans="1:27" s="70" customFormat="1" ht="10.15" customHeight="1">
      <c r="A147" s="62" t="s">
        <v>199</v>
      </c>
      <c r="B147" s="63">
        <v>241</v>
      </c>
      <c r="C147" s="64" t="s">
        <v>53</v>
      </c>
      <c r="D147" s="64" t="str">
        <f t="shared" si="2"/>
        <v>10/100-241-４歳以上児</v>
      </c>
      <c r="E147" s="200">
        <v>28440</v>
      </c>
      <c r="F147" s="200">
        <v>260</v>
      </c>
      <c r="G147" s="202">
        <v>310</v>
      </c>
      <c r="H147" s="203">
        <v>3</v>
      </c>
      <c r="I147" s="67">
        <v>330</v>
      </c>
      <c r="J147" s="65">
        <v>3</v>
      </c>
      <c r="K147" s="202">
        <v>1930</v>
      </c>
      <c r="L147" s="202">
        <v>10</v>
      </c>
      <c r="M147" s="65">
        <v>520</v>
      </c>
      <c r="N147" s="65">
        <v>5</v>
      </c>
      <c r="O147" s="68">
        <v>230</v>
      </c>
      <c r="P147" s="68">
        <v>2</v>
      </c>
      <c r="Q147" s="68">
        <v>40</v>
      </c>
      <c r="R147" s="69">
        <v>1</v>
      </c>
      <c r="S147" s="68">
        <v>240</v>
      </c>
      <c r="T147" s="181"/>
      <c r="U147" s="63"/>
      <c r="V147" s="205">
        <v>3480</v>
      </c>
      <c r="W147" s="205">
        <v>30</v>
      </c>
      <c r="X147" s="72"/>
      <c r="Y147" s="72"/>
      <c r="Z147" s="72"/>
      <c r="AA147" s="72"/>
    </row>
    <row r="148" spans="1:27" s="70" customFormat="1" ht="10.15" customHeight="1">
      <c r="A148" s="62" t="s">
        <v>199</v>
      </c>
      <c r="B148" s="63">
        <v>26</v>
      </c>
      <c r="C148" s="64" t="s">
        <v>53</v>
      </c>
      <c r="D148" s="64" t="str">
        <f t="shared" si="2"/>
        <v>10/100-26-４歳以上児</v>
      </c>
      <c r="E148" s="200">
        <v>54180</v>
      </c>
      <c r="F148" s="200">
        <v>520</v>
      </c>
      <c r="G148" s="202">
        <v>2430</v>
      </c>
      <c r="H148" s="203">
        <v>20</v>
      </c>
      <c r="I148" s="67">
        <v>2570</v>
      </c>
      <c r="J148" s="65">
        <v>20</v>
      </c>
      <c r="K148" s="202">
        <v>14940</v>
      </c>
      <c r="L148" s="202">
        <v>140</v>
      </c>
      <c r="M148" s="65">
        <v>2090</v>
      </c>
      <c r="N148" s="65">
        <v>20</v>
      </c>
      <c r="O148" s="68">
        <v>1220</v>
      </c>
      <c r="P148" s="68">
        <v>10</v>
      </c>
      <c r="Q148" s="68">
        <v>210</v>
      </c>
      <c r="R148" s="69">
        <v>2</v>
      </c>
      <c r="S148" s="68">
        <v>240</v>
      </c>
      <c r="T148" s="181"/>
      <c r="U148" s="114"/>
      <c r="V148" s="206">
        <v>3480</v>
      </c>
      <c r="W148" s="206">
        <v>30</v>
      </c>
    </row>
    <row r="149" spans="1:27" s="70" customFormat="1" ht="10.15" customHeight="1">
      <c r="A149" s="62" t="s">
        <v>199</v>
      </c>
      <c r="B149" s="63">
        <v>271</v>
      </c>
      <c r="C149" s="64" t="s">
        <v>53</v>
      </c>
      <c r="D149" s="64" t="str">
        <f t="shared" si="2"/>
        <v>10/100-271-４歳以上児</v>
      </c>
      <c r="E149" s="200">
        <v>27800</v>
      </c>
      <c r="F149" s="200">
        <v>250</v>
      </c>
      <c r="G149" s="202">
        <v>280</v>
      </c>
      <c r="H149" s="203">
        <v>2</v>
      </c>
      <c r="I149" s="67">
        <v>300</v>
      </c>
      <c r="J149" s="65">
        <v>3</v>
      </c>
      <c r="K149" s="202">
        <v>1740</v>
      </c>
      <c r="L149" s="202">
        <v>10</v>
      </c>
      <c r="M149" s="65">
        <v>520</v>
      </c>
      <c r="N149" s="65">
        <v>5</v>
      </c>
      <c r="O149" s="68">
        <v>210</v>
      </c>
      <c r="P149" s="68">
        <v>2</v>
      </c>
      <c r="Q149" s="68">
        <v>30</v>
      </c>
      <c r="R149" s="69">
        <v>1</v>
      </c>
      <c r="S149" s="68">
        <v>240</v>
      </c>
      <c r="T149" s="181"/>
      <c r="U149" s="63"/>
      <c r="V149" s="205">
        <v>3480</v>
      </c>
      <c r="W149" s="205">
        <v>30</v>
      </c>
      <c r="X149" s="72"/>
      <c r="Y149" s="72"/>
      <c r="Z149" s="72"/>
      <c r="AA149" s="72"/>
    </row>
    <row r="150" spans="1:27" s="70" customFormat="1" ht="10.15" customHeight="1">
      <c r="A150" s="62" t="s">
        <v>199</v>
      </c>
      <c r="B150" s="63">
        <v>301</v>
      </c>
      <c r="C150" s="64" t="s">
        <v>53</v>
      </c>
      <c r="D150" s="64" t="str">
        <f t="shared" si="2"/>
        <v>10/100-301-４歳以上児</v>
      </c>
      <c r="E150" s="200">
        <v>25700</v>
      </c>
      <c r="F150" s="200">
        <v>230</v>
      </c>
      <c r="G150" s="202">
        <v>250</v>
      </c>
      <c r="H150" s="203">
        <v>2</v>
      </c>
      <c r="I150" s="67">
        <v>270</v>
      </c>
      <c r="J150" s="65">
        <v>2</v>
      </c>
      <c r="K150" s="202">
        <v>1580</v>
      </c>
      <c r="L150" s="202">
        <v>10</v>
      </c>
      <c r="M150" s="65">
        <v>520</v>
      </c>
      <c r="N150" s="65">
        <v>5</v>
      </c>
      <c r="O150" s="68">
        <v>190</v>
      </c>
      <c r="P150" s="68">
        <v>1</v>
      </c>
      <c r="Q150" s="68">
        <v>30</v>
      </c>
      <c r="R150" s="69">
        <v>1</v>
      </c>
      <c r="S150" s="68">
        <v>240</v>
      </c>
      <c r="T150" s="181"/>
      <c r="U150" s="63"/>
      <c r="V150" s="205">
        <v>3480</v>
      </c>
      <c r="W150" s="205">
        <v>30</v>
      </c>
      <c r="X150" s="72"/>
      <c r="Y150" s="72"/>
      <c r="Z150" s="72"/>
      <c r="AA150" s="72"/>
    </row>
    <row r="151" spans="1:27" s="72" customFormat="1" ht="10.15" customHeight="1">
      <c r="A151" s="62" t="s">
        <v>199</v>
      </c>
      <c r="B151" s="63">
        <v>36</v>
      </c>
      <c r="C151" s="64" t="s">
        <v>53</v>
      </c>
      <c r="D151" s="64" t="str">
        <f t="shared" si="2"/>
        <v>10/100-36-４歳以上児</v>
      </c>
      <c r="E151" s="200">
        <v>54840</v>
      </c>
      <c r="F151" s="200">
        <v>520</v>
      </c>
      <c r="G151" s="202">
        <v>1890</v>
      </c>
      <c r="H151" s="203">
        <v>10</v>
      </c>
      <c r="I151" s="67">
        <v>0</v>
      </c>
      <c r="J151" s="65">
        <v>0</v>
      </c>
      <c r="K151" s="202">
        <v>11620</v>
      </c>
      <c r="L151" s="202">
        <v>110</v>
      </c>
      <c r="M151" s="65">
        <v>1800</v>
      </c>
      <c r="N151" s="65">
        <v>10</v>
      </c>
      <c r="O151" s="68">
        <v>950</v>
      </c>
      <c r="P151" s="68">
        <v>9</v>
      </c>
      <c r="Q151" s="68">
        <v>170</v>
      </c>
      <c r="R151" s="69">
        <v>1</v>
      </c>
      <c r="S151" s="68">
        <v>240</v>
      </c>
      <c r="T151" s="181"/>
      <c r="U151" s="114"/>
      <c r="V151" s="206">
        <v>3480</v>
      </c>
      <c r="W151" s="206">
        <v>30</v>
      </c>
      <c r="X151" s="70"/>
      <c r="Y151" s="70"/>
      <c r="Z151" s="70"/>
      <c r="AA151" s="70"/>
    </row>
    <row r="152" spans="1:27" s="72" customFormat="1" ht="10.15" customHeight="1">
      <c r="A152" s="62" t="s">
        <v>199</v>
      </c>
      <c r="B152" s="63">
        <v>46</v>
      </c>
      <c r="C152" s="64" t="s">
        <v>53</v>
      </c>
      <c r="D152" s="64" t="str">
        <f t="shared" si="2"/>
        <v>10/100-46-４歳以上児</v>
      </c>
      <c r="E152" s="200">
        <v>50960</v>
      </c>
      <c r="F152" s="200">
        <v>490</v>
      </c>
      <c r="G152" s="202">
        <v>1420</v>
      </c>
      <c r="H152" s="203">
        <v>10</v>
      </c>
      <c r="I152" s="67">
        <v>0</v>
      </c>
      <c r="J152" s="65">
        <v>0</v>
      </c>
      <c r="K152" s="202">
        <v>8720</v>
      </c>
      <c r="L152" s="202">
        <v>80</v>
      </c>
      <c r="M152" s="65">
        <v>1350</v>
      </c>
      <c r="N152" s="65">
        <v>10</v>
      </c>
      <c r="O152" s="68">
        <v>710</v>
      </c>
      <c r="P152" s="68">
        <v>6</v>
      </c>
      <c r="Q152" s="68">
        <v>120</v>
      </c>
      <c r="R152" s="69">
        <v>1</v>
      </c>
      <c r="S152" s="68">
        <v>240</v>
      </c>
      <c r="T152" s="181"/>
      <c r="U152" s="114"/>
      <c r="V152" s="206">
        <v>3480</v>
      </c>
      <c r="W152" s="206">
        <v>30</v>
      </c>
      <c r="X152" s="70"/>
      <c r="Y152" s="70"/>
      <c r="Z152" s="70"/>
      <c r="AA152" s="70"/>
    </row>
    <row r="153" spans="1:27" s="72" customFormat="1" ht="10.15" customHeight="1">
      <c r="A153" s="62" t="s">
        <v>199</v>
      </c>
      <c r="B153" s="63">
        <v>61</v>
      </c>
      <c r="C153" s="64" t="s">
        <v>53</v>
      </c>
      <c r="D153" s="64" t="str">
        <f t="shared" si="2"/>
        <v>10/100-61-４歳以上児</v>
      </c>
      <c r="E153" s="200">
        <v>45190</v>
      </c>
      <c r="F153" s="200">
        <v>430</v>
      </c>
      <c r="G153" s="202">
        <v>1130</v>
      </c>
      <c r="H153" s="203">
        <v>10</v>
      </c>
      <c r="I153" s="67">
        <v>0</v>
      </c>
      <c r="J153" s="65">
        <v>0</v>
      </c>
      <c r="K153" s="202">
        <v>6970</v>
      </c>
      <c r="L153" s="202">
        <v>60</v>
      </c>
      <c r="M153" s="65">
        <v>1080</v>
      </c>
      <c r="N153" s="65">
        <v>10</v>
      </c>
      <c r="O153" s="68">
        <v>590</v>
      </c>
      <c r="P153" s="68">
        <v>5</v>
      </c>
      <c r="Q153" s="68">
        <v>100</v>
      </c>
      <c r="R153" s="69">
        <v>1</v>
      </c>
      <c r="S153" s="68">
        <v>240</v>
      </c>
      <c r="T153" s="181"/>
      <c r="U153" s="114"/>
      <c r="V153" s="206">
        <v>3480</v>
      </c>
      <c r="W153" s="206">
        <v>30</v>
      </c>
      <c r="X153" s="70"/>
      <c r="Y153" s="70"/>
      <c r="Z153" s="70"/>
      <c r="AA153" s="70"/>
    </row>
    <row r="154" spans="1:27" s="72" customFormat="1" ht="10.15" customHeight="1">
      <c r="A154" s="62" t="s">
        <v>199</v>
      </c>
      <c r="B154" s="63">
        <v>76</v>
      </c>
      <c r="C154" s="64" t="s">
        <v>53</v>
      </c>
      <c r="D154" s="64" t="str">
        <f t="shared" si="2"/>
        <v>10/100-76-４歳以上児</v>
      </c>
      <c r="E154" s="200">
        <v>41310</v>
      </c>
      <c r="F154" s="200">
        <v>390</v>
      </c>
      <c r="G154" s="202">
        <v>940</v>
      </c>
      <c r="H154" s="203">
        <v>9</v>
      </c>
      <c r="I154" s="67">
        <v>0</v>
      </c>
      <c r="J154" s="65">
        <v>0</v>
      </c>
      <c r="K154" s="202">
        <v>5810</v>
      </c>
      <c r="L154" s="202">
        <v>50</v>
      </c>
      <c r="M154" s="65">
        <v>900</v>
      </c>
      <c r="N154" s="65">
        <v>9</v>
      </c>
      <c r="O154" s="68">
        <v>520</v>
      </c>
      <c r="P154" s="68">
        <v>5</v>
      </c>
      <c r="Q154" s="68">
        <v>90</v>
      </c>
      <c r="R154" s="69">
        <v>1</v>
      </c>
      <c r="S154" s="68">
        <v>240</v>
      </c>
      <c r="T154" s="181"/>
      <c r="U154" s="63"/>
      <c r="V154" s="205">
        <v>3480</v>
      </c>
      <c r="W154" s="205">
        <v>30</v>
      </c>
    </row>
    <row r="155" spans="1:27" s="72" customFormat="1" ht="10.15" customHeight="1">
      <c r="A155" s="62" t="s">
        <v>199</v>
      </c>
      <c r="B155" s="63">
        <v>91</v>
      </c>
      <c r="C155" s="64" t="s">
        <v>53</v>
      </c>
      <c r="D155" s="64" t="str">
        <f t="shared" si="2"/>
        <v>10/100-91-４歳以上児</v>
      </c>
      <c r="E155" s="200">
        <v>38540</v>
      </c>
      <c r="F155" s="200">
        <v>360</v>
      </c>
      <c r="G155" s="202">
        <v>810</v>
      </c>
      <c r="H155" s="203">
        <v>8</v>
      </c>
      <c r="I155" s="67">
        <v>0</v>
      </c>
      <c r="J155" s="65">
        <v>0</v>
      </c>
      <c r="K155" s="202">
        <v>4980</v>
      </c>
      <c r="L155" s="202">
        <v>40</v>
      </c>
      <c r="M155" s="65">
        <v>770</v>
      </c>
      <c r="N155" s="65">
        <v>7</v>
      </c>
      <c r="O155" s="68">
        <v>460</v>
      </c>
      <c r="P155" s="68">
        <v>4</v>
      </c>
      <c r="Q155" s="68">
        <v>80</v>
      </c>
      <c r="R155" s="69">
        <v>1</v>
      </c>
      <c r="S155" s="68">
        <v>240</v>
      </c>
      <c r="T155" s="181"/>
      <c r="U155" s="63"/>
      <c r="V155" s="205">
        <v>3480</v>
      </c>
      <c r="W155" s="205">
        <v>30</v>
      </c>
    </row>
    <row r="156" spans="1:27" s="72" customFormat="1" ht="10.15" customHeight="1">
      <c r="A156" s="62" t="s">
        <v>198</v>
      </c>
      <c r="B156" s="63">
        <v>106</v>
      </c>
      <c r="C156" s="64" t="s">
        <v>53</v>
      </c>
      <c r="D156" s="64" t="str">
        <f t="shared" si="2"/>
        <v>12/100-106-４歳以上児</v>
      </c>
      <c r="E156" s="200">
        <v>37020</v>
      </c>
      <c r="F156" s="200">
        <v>350</v>
      </c>
      <c r="G156" s="202">
        <v>720</v>
      </c>
      <c r="H156" s="203">
        <v>7</v>
      </c>
      <c r="I156" s="67">
        <v>0</v>
      </c>
      <c r="J156" s="65">
        <v>0</v>
      </c>
      <c r="K156" s="202">
        <v>4430</v>
      </c>
      <c r="L156" s="202">
        <v>40</v>
      </c>
      <c r="M156" s="65">
        <v>670</v>
      </c>
      <c r="N156" s="65">
        <v>6</v>
      </c>
      <c r="O156" s="68">
        <v>420</v>
      </c>
      <c r="P156" s="68">
        <v>4</v>
      </c>
      <c r="Q156" s="68">
        <v>70</v>
      </c>
      <c r="R156" s="69">
        <v>1</v>
      </c>
      <c r="S156" s="68">
        <v>240</v>
      </c>
      <c r="T156" s="181"/>
      <c r="U156" s="63"/>
      <c r="V156" s="205">
        <v>3540</v>
      </c>
      <c r="W156" s="205">
        <v>30</v>
      </c>
    </row>
    <row r="157" spans="1:27" s="72" customFormat="1" ht="10.15" customHeight="1">
      <c r="A157" s="62" t="s">
        <v>198</v>
      </c>
      <c r="B157" s="63">
        <v>121</v>
      </c>
      <c r="C157" s="64" t="s">
        <v>53</v>
      </c>
      <c r="D157" s="64" t="str">
        <f t="shared" si="2"/>
        <v>12/100-121-４歳以上児</v>
      </c>
      <c r="E157" s="200">
        <v>35380</v>
      </c>
      <c r="F157" s="200">
        <v>330</v>
      </c>
      <c r="G157" s="202">
        <v>640</v>
      </c>
      <c r="H157" s="203">
        <v>6</v>
      </c>
      <c r="I157" s="67">
        <v>660</v>
      </c>
      <c r="J157" s="65">
        <v>6</v>
      </c>
      <c r="K157" s="202">
        <v>3940</v>
      </c>
      <c r="L157" s="202">
        <v>30</v>
      </c>
      <c r="M157" s="65">
        <v>600</v>
      </c>
      <c r="N157" s="65">
        <v>6</v>
      </c>
      <c r="O157" s="68">
        <v>390</v>
      </c>
      <c r="P157" s="68">
        <v>3</v>
      </c>
      <c r="Q157" s="68">
        <v>70</v>
      </c>
      <c r="R157" s="69">
        <v>1</v>
      </c>
      <c r="S157" s="68">
        <v>240</v>
      </c>
      <c r="T157" s="181"/>
      <c r="U157" s="63"/>
      <c r="V157" s="205">
        <v>3540</v>
      </c>
      <c r="W157" s="205">
        <v>30</v>
      </c>
    </row>
    <row r="158" spans="1:27" s="72" customFormat="1" ht="10.15" customHeight="1">
      <c r="A158" s="62" t="s">
        <v>198</v>
      </c>
      <c r="B158" s="63">
        <v>136</v>
      </c>
      <c r="C158" s="64" t="s">
        <v>53</v>
      </c>
      <c r="D158" s="64" t="str">
        <f t="shared" si="2"/>
        <v>12/100-136-４歳以上児</v>
      </c>
      <c r="E158" s="200">
        <v>34080</v>
      </c>
      <c r="F158" s="200">
        <v>320</v>
      </c>
      <c r="G158" s="202">
        <v>580</v>
      </c>
      <c r="H158" s="203">
        <v>5</v>
      </c>
      <c r="I158" s="67">
        <v>600</v>
      </c>
      <c r="J158" s="65">
        <v>6</v>
      </c>
      <c r="K158" s="202">
        <v>3540</v>
      </c>
      <c r="L158" s="202">
        <v>30</v>
      </c>
      <c r="M158" s="65">
        <v>540</v>
      </c>
      <c r="N158" s="65">
        <v>5</v>
      </c>
      <c r="O158" s="68">
        <v>370</v>
      </c>
      <c r="P158" s="68">
        <v>3</v>
      </c>
      <c r="Q158" s="68">
        <v>60</v>
      </c>
      <c r="R158" s="69">
        <v>1</v>
      </c>
      <c r="S158" s="68">
        <v>240</v>
      </c>
      <c r="T158" s="181"/>
      <c r="U158" s="63"/>
      <c r="V158" s="205">
        <v>3540</v>
      </c>
      <c r="W158" s="205">
        <v>30</v>
      </c>
    </row>
    <row r="159" spans="1:27" s="72" customFormat="1" ht="10.15" customHeight="1">
      <c r="A159" s="62" t="s">
        <v>198</v>
      </c>
      <c r="B159" s="63">
        <v>1</v>
      </c>
      <c r="C159" s="64" t="s">
        <v>53</v>
      </c>
      <c r="D159" s="64" t="str">
        <f t="shared" si="2"/>
        <v>12/100-1-４歳以上児</v>
      </c>
      <c r="E159" s="200">
        <v>122300</v>
      </c>
      <c r="F159" s="200">
        <v>1200</v>
      </c>
      <c r="G159" s="202">
        <v>5800</v>
      </c>
      <c r="H159" s="203">
        <v>50</v>
      </c>
      <c r="I159" s="67">
        <v>6010</v>
      </c>
      <c r="J159" s="65">
        <v>60</v>
      </c>
      <c r="K159" s="202">
        <v>35460</v>
      </c>
      <c r="L159" s="202">
        <v>350</v>
      </c>
      <c r="M159" s="65">
        <v>3790</v>
      </c>
      <c r="N159" s="65">
        <v>30</v>
      </c>
      <c r="O159" s="68">
        <v>2840</v>
      </c>
      <c r="P159" s="68">
        <v>20</v>
      </c>
      <c r="Q159" s="68">
        <v>500</v>
      </c>
      <c r="R159" s="69">
        <v>5</v>
      </c>
      <c r="S159" s="68">
        <v>240</v>
      </c>
      <c r="T159" s="181"/>
      <c r="U159" s="114"/>
      <c r="V159" s="206">
        <v>3540</v>
      </c>
      <c r="W159" s="206">
        <v>30</v>
      </c>
      <c r="X159" s="70"/>
      <c r="Y159" s="70"/>
      <c r="Z159" s="70"/>
      <c r="AA159" s="70"/>
    </row>
    <row r="160" spans="1:27" s="72" customFormat="1" ht="10.15" customHeight="1">
      <c r="A160" s="62" t="s">
        <v>198</v>
      </c>
      <c r="B160" s="63">
        <v>151</v>
      </c>
      <c r="C160" s="64" t="s">
        <v>53</v>
      </c>
      <c r="D160" s="64" t="str">
        <f t="shared" si="2"/>
        <v>12/100-151-４歳以上児</v>
      </c>
      <c r="E160" s="200">
        <v>32120</v>
      </c>
      <c r="F160" s="200">
        <v>300</v>
      </c>
      <c r="G160" s="202">
        <v>480</v>
      </c>
      <c r="H160" s="203">
        <v>4</v>
      </c>
      <c r="I160" s="67">
        <v>500</v>
      </c>
      <c r="J160" s="65">
        <v>5</v>
      </c>
      <c r="K160" s="202">
        <v>2950</v>
      </c>
      <c r="L160" s="202">
        <v>20</v>
      </c>
      <c r="M160" s="65">
        <v>520</v>
      </c>
      <c r="N160" s="65">
        <v>5</v>
      </c>
      <c r="O160" s="68">
        <v>320</v>
      </c>
      <c r="P160" s="68">
        <v>3</v>
      </c>
      <c r="Q160" s="68">
        <v>50</v>
      </c>
      <c r="R160" s="69">
        <v>1</v>
      </c>
      <c r="S160" s="68">
        <v>240</v>
      </c>
      <c r="T160" s="181"/>
      <c r="U160" s="63"/>
      <c r="V160" s="205">
        <v>3540</v>
      </c>
      <c r="W160" s="205">
        <v>30</v>
      </c>
    </row>
    <row r="161" spans="1:27" s="72" customFormat="1" ht="10.15" customHeight="1">
      <c r="A161" s="62" t="s">
        <v>198</v>
      </c>
      <c r="B161" s="63">
        <v>16</v>
      </c>
      <c r="C161" s="64" t="s">
        <v>53</v>
      </c>
      <c r="D161" s="64" t="str">
        <f t="shared" si="2"/>
        <v>12/100-16-４歳以上児</v>
      </c>
      <c r="E161" s="200">
        <v>75190</v>
      </c>
      <c r="F161" s="200">
        <v>730</v>
      </c>
      <c r="G161" s="202">
        <v>3480</v>
      </c>
      <c r="H161" s="203">
        <v>30</v>
      </c>
      <c r="I161" s="67">
        <v>3600</v>
      </c>
      <c r="J161" s="65">
        <v>30</v>
      </c>
      <c r="K161" s="202">
        <v>21270</v>
      </c>
      <c r="L161" s="202">
        <v>210</v>
      </c>
      <c r="M161" s="65">
        <v>2600</v>
      </c>
      <c r="N161" s="65">
        <v>20</v>
      </c>
      <c r="O161" s="68">
        <v>1700</v>
      </c>
      <c r="P161" s="68">
        <v>10</v>
      </c>
      <c r="Q161" s="68">
        <v>300</v>
      </c>
      <c r="R161" s="69">
        <v>3</v>
      </c>
      <c r="S161" s="68">
        <v>240</v>
      </c>
      <c r="T161" s="181"/>
      <c r="U161" s="114"/>
      <c r="V161" s="206">
        <v>3540</v>
      </c>
      <c r="W161" s="206">
        <v>30</v>
      </c>
      <c r="X161" s="70"/>
      <c r="Y161" s="70"/>
      <c r="Z161" s="70"/>
      <c r="AA161" s="70"/>
    </row>
    <row r="162" spans="1:27" s="72" customFormat="1" ht="10.15" customHeight="1">
      <c r="A162" s="62" t="s">
        <v>198</v>
      </c>
      <c r="B162" s="63">
        <v>181</v>
      </c>
      <c r="C162" s="64" t="s">
        <v>53</v>
      </c>
      <c r="D162" s="64" t="str">
        <f t="shared" si="2"/>
        <v>12/100-181-４歳以上児</v>
      </c>
      <c r="E162" s="200">
        <v>30700</v>
      </c>
      <c r="F162" s="200">
        <v>280</v>
      </c>
      <c r="G162" s="202">
        <v>410</v>
      </c>
      <c r="H162" s="203">
        <v>4</v>
      </c>
      <c r="I162" s="67">
        <v>430</v>
      </c>
      <c r="J162" s="65">
        <v>4</v>
      </c>
      <c r="K162" s="202">
        <v>2530</v>
      </c>
      <c r="L162" s="202">
        <v>20</v>
      </c>
      <c r="M162" s="65">
        <v>520</v>
      </c>
      <c r="N162" s="65">
        <v>5</v>
      </c>
      <c r="O162" s="68">
        <v>280</v>
      </c>
      <c r="P162" s="68">
        <v>2</v>
      </c>
      <c r="Q162" s="68">
        <v>50</v>
      </c>
      <c r="R162" s="69">
        <v>1</v>
      </c>
      <c r="S162" s="68">
        <v>240</v>
      </c>
      <c r="T162" s="181"/>
      <c r="U162" s="63"/>
      <c r="V162" s="205">
        <v>3540</v>
      </c>
      <c r="W162" s="205">
        <v>30</v>
      </c>
    </row>
    <row r="163" spans="1:27" s="72" customFormat="1" ht="10.15" customHeight="1">
      <c r="A163" s="62" t="s">
        <v>198</v>
      </c>
      <c r="B163" s="63">
        <v>211</v>
      </c>
      <c r="C163" s="64" t="s">
        <v>53</v>
      </c>
      <c r="D163" s="64" t="str">
        <f t="shared" si="2"/>
        <v>12/100-211-４歳以上児</v>
      </c>
      <c r="E163" s="200">
        <v>29660</v>
      </c>
      <c r="F163" s="200">
        <v>270</v>
      </c>
      <c r="G163" s="202">
        <v>360</v>
      </c>
      <c r="H163" s="203">
        <v>3</v>
      </c>
      <c r="I163" s="67">
        <v>370</v>
      </c>
      <c r="J163" s="65">
        <v>3</v>
      </c>
      <c r="K163" s="202">
        <v>2210</v>
      </c>
      <c r="L163" s="202">
        <v>20</v>
      </c>
      <c r="M163" s="65">
        <v>520</v>
      </c>
      <c r="N163" s="65">
        <v>5</v>
      </c>
      <c r="O163" s="68">
        <v>260</v>
      </c>
      <c r="P163" s="68">
        <v>2</v>
      </c>
      <c r="Q163" s="68">
        <v>40</v>
      </c>
      <c r="R163" s="69">
        <v>1</v>
      </c>
      <c r="S163" s="68">
        <v>240</v>
      </c>
      <c r="T163" s="181"/>
      <c r="U163" s="63"/>
      <c r="V163" s="205">
        <v>3540</v>
      </c>
      <c r="W163" s="205">
        <v>30</v>
      </c>
    </row>
    <row r="164" spans="1:27" s="72" customFormat="1" ht="10.15" customHeight="1">
      <c r="A164" s="62" t="s">
        <v>198</v>
      </c>
      <c r="B164" s="63">
        <v>241</v>
      </c>
      <c r="C164" s="64" t="s">
        <v>53</v>
      </c>
      <c r="D164" s="64" t="str">
        <f t="shared" si="2"/>
        <v>12/100-241-４歳以上児</v>
      </c>
      <c r="E164" s="200">
        <v>28840</v>
      </c>
      <c r="F164" s="200">
        <v>260</v>
      </c>
      <c r="G164" s="202">
        <v>320</v>
      </c>
      <c r="H164" s="203">
        <v>3</v>
      </c>
      <c r="I164" s="67">
        <v>330</v>
      </c>
      <c r="J164" s="65">
        <v>3</v>
      </c>
      <c r="K164" s="202">
        <v>1970</v>
      </c>
      <c r="L164" s="202">
        <v>10</v>
      </c>
      <c r="M164" s="65">
        <v>520</v>
      </c>
      <c r="N164" s="65">
        <v>5</v>
      </c>
      <c r="O164" s="68">
        <v>230</v>
      </c>
      <c r="P164" s="68">
        <v>2</v>
      </c>
      <c r="Q164" s="68">
        <v>40</v>
      </c>
      <c r="R164" s="69">
        <v>1</v>
      </c>
      <c r="S164" s="68">
        <v>240</v>
      </c>
      <c r="T164" s="181"/>
      <c r="U164" s="63"/>
      <c r="V164" s="205">
        <v>3540</v>
      </c>
      <c r="W164" s="205">
        <v>30</v>
      </c>
    </row>
    <row r="165" spans="1:27" s="72" customFormat="1" ht="10.15" customHeight="1">
      <c r="A165" s="62" t="s">
        <v>198</v>
      </c>
      <c r="B165" s="63">
        <v>26</v>
      </c>
      <c r="C165" s="64" t="s">
        <v>53</v>
      </c>
      <c r="D165" s="64" t="str">
        <f t="shared" si="2"/>
        <v>12/100-26-４歳以上児</v>
      </c>
      <c r="E165" s="200">
        <v>55000</v>
      </c>
      <c r="F165" s="200">
        <v>530</v>
      </c>
      <c r="G165" s="202">
        <v>2480</v>
      </c>
      <c r="H165" s="203">
        <v>20</v>
      </c>
      <c r="I165" s="67">
        <v>2570</v>
      </c>
      <c r="J165" s="65">
        <v>20</v>
      </c>
      <c r="K165" s="202">
        <v>15190</v>
      </c>
      <c r="L165" s="202">
        <v>150</v>
      </c>
      <c r="M165" s="65">
        <v>2090</v>
      </c>
      <c r="N165" s="65">
        <v>20</v>
      </c>
      <c r="O165" s="68">
        <v>1220</v>
      </c>
      <c r="P165" s="68">
        <v>10</v>
      </c>
      <c r="Q165" s="68">
        <v>210</v>
      </c>
      <c r="R165" s="69">
        <v>2</v>
      </c>
      <c r="S165" s="68">
        <v>240</v>
      </c>
      <c r="T165" s="181"/>
      <c r="U165" s="114"/>
      <c r="V165" s="206">
        <v>3540</v>
      </c>
      <c r="W165" s="206">
        <v>30</v>
      </c>
      <c r="X165" s="70"/>
      <c r="Y165" s="70"/>
      <c r="Z165" s="70"/>
      <c r="AA165" s="70"/>
    </row>
    <row r="166" spans="1:27" s="72" customFormat="1" ht="10.15" customHeight="1">
      <c r="A166" s="62" t="s">
        <v>198</v>
      </c>
      <c r="B166" s="63">
        <v>271</v>
      </c>
      <c r="C166" s="64" t="s">
        <v>53</v>
      </c>
      <c r="D166" s="64" t="str">
        <f t="shared" si="2"/>
        <v>12/100-271-４歳以上児</v>
      </c>
      <c r="E166" s="200">
        <v>28190</v>
      </c>
      <c r="F166" s="200">
        <v>260</v>
      </c>
      <c r="G166" s="202">
        <v>290</v>
      </c>
      <c r="H166" s="203">
        <v>2</v>
      </c>
      <c r="I166" s="67">
        <v>300</v>
      </c>
      <c r="J166" s="65">
        <v>3</v>
      </c>
      <c r="K166" s="202">
        <v>1770</v>
      </c>
      <c r="L166" s="202">
        <v>10</v>
      </c>
      <c r="M166" s="65">
        <v>520</v>
      </c>
      <c r="N166" s="65">
        <v>5</v>
      </c>
      <c r="O166" s="68">
        <v>210</v>
      </c>
      <c r="P166" s="68">
        <v>2</v>
      </c>
      <c r="Q166" s="68">
        <v>30</v>
      </c>
      <c r="R166" s="69">
        <v>1</v>
      </c>
      <c r="S166" s="68">
        <v>240</v>
      </c>
      <c r="T166" s="181"/>
      <c r="U166" s="63"/>
      <c r="V166" s="205">
        <v>3540</v>
      </c>
      <c r="W166" s="205">
        <v>30</v>
      </c>
    </row>
    <row r="167" spans="1:27" s="72" customFormat="1" ht="10.15" customHeight="1">
      <c r="A167" s="62" t="s">
        <v>198</v>
      </c>
      <c r="B167" s="63">
        <v>301</v>
      </c>
      <c r="C167" s="64" t="s">
        <v>53</v>
      </c>
      <c r="D167" s="64" t="str">
        <f t="shared" si="2"/>
        <v>12/100-301-４歳以上児</v>
      </c>
      <c r="E167" s="200">
        <v>26050</v>
      </c>
      <c r="F167" s="200">
        <v>240</v>
      </c>
      <c r="G167" s="202">
        <v>260</v>
      </c>
      <c r="H167" s="203">
        <v>2</v>
      </c>
      <c r="I167" s="67">
        <v>270</v>
      </c>
      <c r="J167" s="65">
        <v>2</v>
      </c>
      <c r="K167" s="202">
        <v>1610</v>
      </c>
      <c r="L167" s="202">
        <v>10</v>
      </c>
      <c r="M167" s="65">
        <v>520</v>
      </c>
      <c r="N167" s="65">
        <v>5</v>
      </c>
      <c r="O167" s="68">
        <v>190</v>
      </c>
      <c r="P167" s="68">
        <v>1</v>
      </c>
      <c r="Q167" s="68">
        <v>30</v>
      </c>
      <c r="R167" s="69">
        <v>1</v>
      </c>
      <c r="S167" s="68">
        <v>240</v>
      </c>
      <c r="T167" s="181"/>
      <c r="U167" s="63"/>
      <c r="V167" s="205">
        <v>3540</v>
      </c>
      <c r="W167" s="205">
        <v>30</v>
      </c>
    </row>
    <row r="168" spans="1:27" s="72" customFormat="1" ht="10.15" customHeight="1">
      <c r="A168" s="62" t="s">
        <v>198</v>
      </c>
      <c r="B168" s="63">
        <v>36</v>
      </c>
      <c r="C168" s="64" t="s">
        <v>53</v>
      </c>
      <c r="D168" s="64" t="str">
        <f t="shared" si="2"/>
        <v>12/100-36-４歳以上児</v>
      </c>
      <c r="E168" s="200">
        <v>55680</v>
      </c>
      <c r="F168" s="200">
        <v>530</v>
      </c>
      <c r="G168" s="202">
        <v>1930</v>
      </c>
      <c r="H168" s="203">
        <v>10</v>
      </c>
      <c r="I168" s="67">
        <v>0</v>
      </c>
      <c r="J168" s="65">
        <v>0</v>
      </c>
      <c r="K168" s="202">
        <v>11820</v>
      </c>
      <c r="L168" s="202">
        <v>110</v>
      </c>
      <c r="M168" s="65">
        <v>1800</v>
      </c>
      <c r="N168" s="65">
        <v>10</v>
      </c>
      <c r="O168" s="68">
        <v>950</v>
      </c>
      <c r="P168" s="68">
        <v>9</v>
      </c>
      <c r="Q168" s="68">
        <v>170</v>
      </c>
      <c r="R168" s="69">
        <v>1</v>
      </c>
      <c r="S168" s="68">
        <v>240</v>
      </c>
      <c r="T168" s="181"/>
      <c r="U168" s="114"/>
      <c r="V168" s="206">
        <v>3540</v>
      </c>
      <c r="W168" s="206">
        <v>30</v>
      </c>
      <c r="X168" s="70"/>
      <c r="Y168" s="70"/>
      <c r="Z168" s="70"/>
      <c r="AA168" s="70"/>
    </row>
    <row r="169" spans="1:27" s="72" customFormat="1" ht="10.15" customHeight="1">
      <c r="A169" s="62" t="s">
        <v>198</v>
      </c>
      <c r="B169" s="63">
        <v>46</v>
      </c>
      <c r="C169" s="64" t="s">
        <v>53</v>
      </c>
      <c r="D169" s="64" t="str">
        <f t="shared" si="2"/>
        <v>12/100-46-４歳以上児</v>
      </c>
      <c r="E169" s="200">
        <v>51730</v>
      </c>
      <c r="F169" s="200">
        <v>490</v>
      </c>
      <c r="G169" s="202">
        <v>1450</v>
      </c>
      <c r="H169" s="203">
        <v>10</v>
      </c>
      <c r="I169" s="67">
        <v>0</v>
      </c>
      <c r="J169" s="65">
        <v>0</v>
      </c>
      <c r="K169" s="202">
        <v>8860</v>
      </c>
      <c r="L169" s="202">
        <v>80</v>
      </c>
      <c r="M169" s="65">
        <v>1350</v>
      </c>
      <c r="N169" s="65">
        <v>10</v>
      </c>
      <c r="O169" s="68">
        <v>710</v>
      </c>
      <c r="P169" s="68">
        <v>6</v>
      </c>
      <c r="Q169" s="68">
        <v>120</v>
      </c>
      <c r="R169" s="69">
        <v>1</v>
      </c>
      <c r="S169" s="68">
        <v>240</v>
      </c>
      <c r="T169" s="181"/>
      <c r="U169" s="114"/>
      <c r="V169" s="206">
        <v>3540</v>
      </c>
      <c r="W169" s="206">
        <v>30</v>
      </c>
      <c r="X169" s="70"/>
      <c r="Y169" s="70"/>
      <c r="Z169" s="70"/>
      <c r="AA169" s="70"/>
    </row>
    <row r="170" spans="1:27" s="72" customFormat="1" ht="10.15" customHeight="1">
      <c r="A170" s="62" t="s">
        <v>198</v>
      </c>
      <c r="B170" s="63">
        <v>61</v>
      </c>
      <c r="C170" s="64" t="s">
        <v>53</v>
      </c>
      <c r="D170" s="64" t="str">
        <f t="shared" si="2"/>
        <v>12/100-61-４歳以上児</v>
      </c>
      <c r="E170" s="200">
        <v>45870</v>
      </c>
      <c r="F170" s="200">
        <v>430</v>
      </c>
      <c r="G170" s="202">
        <v>1160</v>
      </c>
      <c r="H170" s="203">
        <v>10</v>
      </c>
      <c r="I170" s="67">
        <v>0</v>
      </c>
      <c r="J170" s="65">
        <v>0</v>
      </c>
      <c r="K170" s="202">
        <v>7090</v>
      </c>
      <c r="L170" s="202">
        <v>70</v>
      </c>
      <c r="M170" s="65">
        <v>1080</v>
      </c>
      <c r="N170" s="65">
        <v>10</v>
      </c>
      <c r="O170" s="68">
        <v>590</v>
      </c>
      <c r="P170" s="68">
        <v>5</v>
      </c>
      <c r="Q170" s="68">
        <v>100</v>
      </c>
      <c r="R170" s="69">
        <v>1</v>
      </c>
      <c r="S170" s="68">
        <v>240</v>
      </c>
      <c r="T170" s="181"/>
      <c r="U170" s="114"/>
      <c r="V170" s="206">
        <v>3540</v>
      </c>
      <c r="W170" s="206">
        <v>30</v>
      </c>
      <c r="X170" s="70"/>
      <c r="Y170" s="70"/>
      <c r="Z170" s="70"/>
      <c r="AA170" s="70"/>
    </row>
    <row r="171" spans="1:27" s="72" customFormat="1" ht="10.15" customHeight="1">
      <c r="A171" s="62" t="s">
        <v>198</v>
      </c>
      <c r="B171" s="63">
        <v>76</v>
      </c>
      <c r="C171" s="64" t="s">
        <v>53</v>
      </c>
      <c r="D171" s="64" t="str">
        <f t="shared" si="2"/>
        <v>12/100-76-４歳以上児</v>
      </c>
      <c r="E171" s="200">
        <v>41920</v>
      </c>
      <c r="F171" s="200">
        <v>390</v>
      </c>
      <c r="G171" s="202">
        <v>960</v>
      </c>
      <c r="H171" s="203">
        <v>9</v>
      </c>
      <c r="I171" s="67">
        <v>0</v>
      </c>
      <c r="J171" s="65">
        <v>0</v>
      </c>
      <c r="K171" s="202">
        <v>5910</v>
      </c>
      <c r="L171" s="202">
        <v>50</v>
      </c>
      <c r="M171" s="65">
        <v>900</v>
      </c>
      <c r="N171" s="65">
        <v>9</v>
      </c>
      <c r="O171" s="68">
        <v>520</v>
      </c>
      <c r="P171" s="68">
        <v>5</v>
      </c>
      <c r="Q171" s="68">
        <v>90</v>
      </c>
      <c r="R171" s="69">
        <v>1</v>
      </c>
      <c r="S171" s="68">
        <v>240</v>
      </c>
      <c r="T171" s="181"/>
      <c r="U171" s="63"/>
      <c r="V171" s="205">
        <v>3540</v>
      </c>
      <c r="W171" s="205">
        <v>30</v>
      </c>
    </row>
    <row r="172" spans="1:27" s="72" customFormat="1" ht="10.15" customHeight="1">
      <c r="A172" s="62" t="s">
        <v>198</v>
      </c>
      <c r="B172" s="63">
        <v>91</v>
      </c>
      <c r="C172" s="64" t="s">
        <v>53</v>
      </c>
      <c r="D172" s="64" t="str">
        <f t="shared" si="2"/>
        <v>12/100-91-４歳以上児</v>
      </c>
      <c r="E172" s="200">
        <v>39110</v>
      </c>
      <c r="F172" s="200">
        <v>370</v>
      </c>
      <c r="G172" s="202">
        <v>820</v>
      </c>
      <c r="H172" s="203">
        <v>8</v>
      </c>
      <c r="I172" s="67">
        <v>0</v>
      </c>
      <c r="J172" s="65">
        <v>0</v>
      </c>
      <c r="K172" s="202">
        <v>5060</v>
      </c>
      <c r="L172" s="202">
        <v>50</v>
      </c>
      <c r="M172" s="65">
        <v>770</v>
      </c>
      <c r="N172" s="65">
        <v>7</v>
      </c>
      <c r="O172" s="68">
        <v>460</v>
      </c>
      <c r="P172" s="68">
        <v>4</v>
      </c>
      <c r="Q172" s="68">
        <v>80</v>
      </c>
      <c r="R172" s="69">
        <v>1</v>
      </c>
      <c r="S172" s="68">
        <v>240</v>
      </c>
      <c r="T172" s="181"/>
      <c r="U172" s="63"/>
      <c r="V172" s="205">
        <v>3540</v>
      </c>
      <c r="W172" s="205">
        <v>30</v>
      </c>
    </row>
    <row r="173" spans="1:27" s="70" customFormat="1" ht="10.15" customHeight="1">
      <c r="A173" s="62" t="s">
        <v>197</v>
      </c>
      <c r="B173" s="63">
        <v>106</v>
      </c>
      <c r="C173" s="64" t="s">
        <v>53</v>
      </c>
      <c r="D173" s="64" t="str">
        <f t="shared" si="2"/>
        <v>15/100-106-４歳以上児</v>
      </c>
      <c r="E173" s="200">
        <v>37820</v>
      </c>
      <c r="F173" s="200">
        <v>350</v>
      </c>
      <c r="G173" s="202">
        <v>740</v>
      </c>
      <c r="H173" s="203">
        <v>7</v>
      </c>
      <c r="I173" s="67">
        <v>0</v>
      </c>
      <c r="J173" s="65">
        <v>0</v>
      </c>
      <c r="K173" s="202">
        <v>4540</v>
      </c>
      <c r="L173" s="202">
        <v>40</v>
      </c>
      <c r="M173" s="65">
        <v>670</v>
      </c>
      <c r="N173" s="65">
        <v>6</v>
      </c>
      <c r="O173" s="68">
        <v>420</v>
      </c>
      <c r="P173" s="68">
        <v>4</v>
      </c>
      <c r="Q173" s="68">
        <v>70</v>
      </c>
      <c r="R173" s="69">
        <v>1</v>
      </c>
      <c r="S173" s="68">
        <v>240</v>
      </c>
      <c r="T173" s="181"/>
      <c r="U173" s="63"/>
      <c r="V173" s="205">
        <v>3630</v>
      </c>
      <c r="W173" s="205">
        <v>30</v>
      </c>
      <c r="X173" s="72"/>
      <c r="Y173" s="72"/>
      <c r="Z173" s="72"/>
      <c r="AA173" s="72"/>
    </row>
    <row r="174" spans="1:27" s="70" customFormat="1" ht="10.15" customHeight="1">
      <c r="A174" s="62" t="s">
        <v>197</v>
      </c>
      <c r="B174" s="63">
        <v>121</v>
      </c>
      <c r="C174" s="64" t="s">
        <v>53</v>
      </c>
      <c r="D174" s="64" t="str">
        <f t="shared" si="2"/>
        <v>15/100-121-４歳以上児</v>
      </c>
      <c r="E174" s="200">
        <v>36130</v>
      </c>
      <c r="F174" s="200">
        <v>340</v>
      </c>
      <c r="G174" s="202">
        <v>660</v>
      </c>
      <c r="H174" s="203">
        <v>6</v>
      </c>
      <c r="I174" s="67">
        <v>660</v>
      </c>
      <c r="J174" s="65">
        <v>6</v>
      </c>
      <c r="K174" s="202">
        <v>4030</v>
      </c>
      <c r="L174" s="202">
        <v>40</v>
      </c>
      <c r="M174" s="65">
        <v>600</v>
      </c>
      <c r="N174" s="65">
        <v>6</v>
      </c>
      <c r="O174" s="68">
        <v>390</v>
      </c>
      <c r="P174" s="68">
        <v>3</v>
      </c>
      <c r="Q174" s="68">
        <v>70</v>
      </c>
      <c r="R174" s="69">
        <v>1</v>
      </c>
      <c r="S174" s="68">
        <v>240</v>
      </c>
      <c r="T174" s="181"/>
      <c r="U174" s="63"/>
      <c r="V174" s="205">
        <v>3630</v>
      </c>
      <c r="W174" s="205">
        <v>30</v>
      </c>
      <c r="X174" s="72"/>
      <c r="Y174" s="72"/>
      <c r="Z174" s="72"/>
      <c r="AA174" s="72"/>
    </row>
    <row r="175" spans="1:27" s="70" customFormat="1" ht="10.15" customHeight="1">
      <c r="A175" s="62" t="s">
        <v>197</v>
      </c>
      <c r="B175" s="63">
        <v>136</v>
      </c>
      <c r="C175" s="64" t="s">
        <v>53</v>
      </c>
      <c r="D175" s="64" t="str">
        <f t="shared" si="2"/>
        <v>15/100-136-４歳以上児</v>
      </c>
      <c r="E175" s="200">
        <v>34810</v>
      </c>
      <c r="F175" s="200">
        <v>320</v>
      </c>
      <c r="G175" s="202">
        <v>590</v>
      </c>
      <c r="H175" s="203">
        <v>5</v>
      </c>
      <c r="I175" s="67">
        <v>600</v>
      </c>
      <c r="J175" s="65">
        <v>6</v>
      </c>
      <c r="K175" s="202">
        <v>3630</v>
      </c>
      <c r="L175" s="202">
        <v>30</v>
      </c>
      <c r="M175" s="65">
        <v>540</v>
      </c>
      <c r="N175" s="65">
        <v>5</v>
      </c>
      <c r="O175" s="68">
        <v>370</v>
      </c>
      <c r="P175" s="68">
        <v>3</v>
      </c>
      <c r="Q175" s="68">
        <v>60</v>
      </c>
      <c r="R175" s="69">
        <v>1</v>
      </c>
      <c r="S175" s="68">
        <v>240</v>
      </c>
      <c r="T175" s="181"/>
      <c r="U175" s="63"/>
      <c r="V175" s="205">
        <v>3630</v>
      </c>
      <c r="W175" s="205">
        <v>30</v>
      </c>
      <c r="X175" s="72"/>
      <c r="Y175" s="72"/>
      <c r="Z175" s="72"/>
      <c r="AA175" s="72"/>
    </row>
    <row r="176" spans="1:27" s="70" customFormat="1" ht="10.15" customHeight="1">
      <c r="A176" s="62" t="s">
        <v>197</v>
      </c>
      <c r="B176" s="63">
        <v>1</v>
      </c>
      <c r="C176" s="64" t="s">
        <v>53</v>
      </c>
      <c r="D176" s="64" t="str">
        <f t="shared" si="2"/>
        <v>15/100-1-４歳以上児</v>
      </c>
      <c r="E176" s="200">
        <v>125190</v>
      </c>
      <c r="F176" s="200">
        <v>1230</v>
      </c>
      <c r="G176" s="202">
        <v>5970</v>
      </c>
      <c r="H176" s="203">
        <v>50</v>
      </c>
      <c r="I176" s="67">
        <v>6010</v>
      </c>
      <c r="J176" s="65">
        <v>60</v>
      </c>
      <c r="K176" s="202">
        <v>36330</v>
      </c>
      <c r="L176" s="202">
        <v>360</v>
      </c>
      <c r="M176" s="65">
        <v>3790</v>
      </c>
      <c r="N176" s="65">
        <v>30</v>
      </c>
      <c r="O176" s="68">
        <v>2840</v>
      </c>
      <c r="P176" s="68">
        <v>20</v>
      </c>
      <c r="Q176" s="68">
        <v>500</v>
      </c>
      <c r="R176" s="69">
        <v>5</v>
      </c>
      <c r="S176" s="68">
        <v>240</v>
      </c>
      <c r="T176" s="181"/>
      <c r="U176" s="114"/>
      <c r="V176" s="206">
        <v>3630</v>
      </c>
      <c r="W176" s="206">
        <v>30</v>
      </c>
    </row>
    <row r="177" spans="1:27" s="70" customFormat="1" ht="10.15" customHeight="1">
      <c r="A177" s="62" t="s">
        <v>197</v>
      </c>
      <c r="B177" s="63">
        <v>151</v>
      </c>
      <c r="C177" s="64" t="s">
        <v>53</v>
      </c>
      <c r="D177" s="64" t="str">
        <f t="shared" si="2"/>
        <v>15/100-151-４歳以上児</v>
      </c>
      <c r="E177" s="200">
        <v>32800</v>
      </c>
      <c r="F177" s="200">
        <v>300</v>
      </c>
      <c r="G177" s="202">
        <v>490</v>
      </c>
      <c r="H177" s="203">
        <v>4</v>
      </c>
      <c r="I177" s="67">
        <v>500</v>
      </c>
      <c r="J177" s="65">
        <v>5</v>
      </c>
      <c r="K177" s="202">
        <v>3020</v>
      </c>
      <c r="L177" s="202">
        <v>30</v>
      </c>
      <c r="M177" s="65">
        <v>520</v>
      </c>
      <c r="N177" s="65">
        <v>5</v>
      </c>
      <c r="O177" s="68">
        <v>320</v>
      </c>
      <c r="P177" s="68">
        <v>3</v>
      </c>
      <c r="Q177" s="68">
        <v>50</v>
      </c>
      <c r="R177" s="69">
        <v>1</v>
      </c>
      <c r="S177" s="68">
        <v>240</v>
      </c>
      <c r="T177" s="181"/>
      <c r="U177" s="63"/>
      <c r="V177" s="205">
        <v>3630</v>
      </c>
      <c r="W177" s="205">
        <v>30</v>
      </c>
      <c r="X177" s="72"/>
      <c r="Y177" s="72"/>
      <c r="Z177" s="72"/>
      <c r="AA177" s="72"/>
    </row>
    <row r="178" spans="1:27" s="70" customFormat="1" ht="10.15" customHeight="1">
      <c r="A178" s="62" t="s">
        <v>197</v>
      </c>
      <c r="B178" s="63">
        <v>16</v>
      </c>
      <c r="C178" s="64" t="s">
        <v>53</v>
      </c>
      <c r="D178" s="64" t="str">
        <f t="shared" si="2"/>
        <v>15/100-16-４歳以上児</v>
      </c>
      <c r="E178" s="200">
        <v>76930</v>
      </c>
      <c r="F178" s="200">
        <v>750</v>
      </c>
      <c r="G178" s="202">
        <v>3580</v>
      </c>
      <c r="H178" s="203">
        <v>30</v>
      </c>
      <c r="I178" s="67">
        <v>3600</v>
      </c>
      <c r="J178" s="65">
        <v>30</v>
      </c>
      <c r="K178" s="202">
        <v>21800</v>
      </c>
      <c r="L178" s="202">
        <v>210</v>
      </c>
      <c r="M178" s="65">
        <v>2600</v>
      </c>
      <c r="N178" s="65">
        <v>20</v>
      </c>
      <c r="O178" s="68">
        <v>1700</v>
      </c>
      <c r="P178" s="68">
        <v>10</v>
      </c>
      <c r="Q178" s="68">
        <v>300</v>
      </c>
      <c r="R178" s="69">
        <v>3</v>
      </c>
      <c r="S178" s="68">
        <v>240</v>
      </c>
      <c r="T178" s="181"/>
      <c r="U178" s="114"/>
      <c r="V178" s="206">
        <v>3630</v>
      </c>
      <c r="W178" s="206">
        <v>30</v>
      </c>
    </row>
    <row r="179" spans="1:27" s="70" customFormat="1" ht="10.15" customHeight="1">
      <c r="A179" s="62" t="s">
        <v>197</v>
      </c>
      <c r="B179" s="63">
        <v>181</v>
      </c>
      <c r="C179" s="64" t="s">
        <v>53</v>
      </c>
      <c r="D179" s="64" t="str">
        <f t="shared" si="2"/>
        <v>15/100-181-４歳以上児</v>
      </c>
      <c r="E179" s="200">
        <v>31350</v>
      </c>
      <c r="F179" s="200">
        <v>290</v>
      </c>
      <c r="G179" s="202">
        <v>420</v>
      </c>
      <c r="H179" s="203">
        <v>4</v>
      </c>
      <c r="I179" s="67">
        <v>430</v>
      </c>
      <c r="J179" s="65">
        <v>4</v>
      </c>
      <c r="K179" s="202">
        <v>2590</v>
      </c>
      <c r="L179" s="202">
        <v>20</v>
      </c>
      <c r="M179" s="65">
        <v>520</v>
      </c>
      <c r="N179" s="65">
        <v>5</v>
      </c>
      <c r="O179" s="68">
        <v>280</v>
      </c>
      <c r="P179" s="68">
        <v>2</v>
      </c>
      <c r="Q179" s="68">
        <v>50</v>
      </c>
      <c r="R179" s="69">
        <v>1</v>
      </c>
      <c r="S179" s="68">
        <v>240</v>
      </c>
      <c r="T179" s="181"/>
      <c r="U179" s="63"/>
      <c r="V179" s="205">
        <v>3630</v>
      </c>
      <c r="W179" s="205">
        <v>30</v>
      </c>
      <c r="X179" s="72"/>
      <c r="Y179" s="72"/>
      <c r="Z179" s="72"/>
      <c r="AA179" s="72"/>
    </row>
    <row r="180" spans="1:27" s="70" customFormat="1" ht="10.15" customHeight="1">
      <c r="A180" s="62" t="s">
        <v>197</v>
      </c>
      <c r="B180" s="63">
        <v>211</v>
      </c>
      <c r="C180" s="64" t="s">
        <v>53</v>
      </c>
      <c r="D180" s="64" t="str">
        <f t="shared" si="2"/>
        <v>15/100-211-４歳以上児</v>
      </c>
      <c r="E180" s="200">
        <v>30270</v>
      </c>
      <c r="F180" s="200">
        <v>280</v>
      </c>
      <c r="G180" s="202">
        <v>370</v>
      </c>
      <c r="H180" s="203">
        <v>3</v>
      </c>
      <c r="I180" s="67">
        <v>370</v>
      </c>
      <c r="J180" s="65">
        <v>3</v>
      </c>
      <c r="K180" s="202">
        <v>2270</v>
      </c>
      <c r="L180" s="202">
        <v>20</v>
      </c>
      <c r="M180" s="65">
        <v>520</v>
      </c>
      <c r="N180" s="65">
        <v>5</v>
      </c>
      <c r="O180" s="68">
        <v>260</v>
      </c>
      <c r="P180" s="68">
        <v>2</v>
      </c>
      <c r="Q180" s="68">
        <v>40</v>
      </c>
      <c r="R180" s="69">
        <v>1</v>
      </c>
      <c r="S180" s="68">
        <v>240</v>
      </c>
      <c r="T180" s="181"/>
      <c r="U180" s="63"/>
      <c r="V180" s="205">
        <v>3630</v>
      </c>
      <c r="W180" s="205">
        <v>30</v>
      </c>
      <c r="X180" s="72"/>
      <c r="Y180" s="72"/>
      <c r="Z180" s="72"/>
      <c r="AA180" s="72"/>
    </row>
    <row r="181" spans="1:27" s="70" customFormat="1" ht="10.15" customHeight="1">
      <c r="A181" s="62" t="s">
        <v>197</v>
      </c>
      <c r="B181" s="63">
        <v>241</v>
      </c>
      <c r="C181" s="64" t="s">
        <v>53</v>
      </c>
      <c r="D181" s="64" t="str">
        <f t="shared" si="2"/>
        <v>15/100-241-４歳以上児</v>
      </c>
      <c r="E181" s="200">
        <v>29440</v>
      </c>
      <c r="F181" s="200">
        <v>270</v>
      </c>
      <c r="G181" s="202">
        <v>330</v>
      </c>
      <c r="H181" s="203">
        <v>3</v>
      </c>
      <c r="I181" s="67">
        <v>330</v>
      </c>
      <c r="J181" s="65">
        <v>3</v>
      </c>
      <c r="K181" s="202">
        <v>2010</v>
      </c>
      <c r="L181" s="202">
        <v>20</v>
      </c>
      <c r="M181" s="65">
        <v>520</v>
      </c>
      <c r="N181" s="65">
        <v>5</v>
      </c>
      <c r="O181" s="68">
        <v>230</v>
      </c>
      <c r="P181" s="68">
        <v>2</v>
      </c>
      <c r="Q181" s="68">
        <v>40</v>
      </c>
      <c r="R181" s="69">
        <v>1</v>
      </c>
      <c r="S181" s="68">
        <v>240</v>
      </c>
      <c r="T181" s="181"/>
      <c r="U181" s="63"/>
      <c r="V181" s="205">
        <v>3630</v>
      </c>
      <c r="W181" s="205">
        <v>30</v>
      </c>
      <c r="X181" s="72"/>
      <c r="Y181" s="72"/>
      <c r="Z181" s="72"/>
      <c r="AA181" s="72"/>
    </row>
    <row r="182" spans="1:27" s="70" customFormat="1" ht="10.15" customHeight="1">
      <c r="A182" s="62" t="s">
        <v>197</v>
      </c>
      <c r="B182" s="63">
        <v>26</v>
      </c>
      <c r="C182" s="64" t="s">
        <v>53</v>
      </c>
      <c r="D182" s="64" t="str">
        <f t="shared" si="2"/>
        <v>15/100-26-４歳以上児</v>
      </c>
      <c r="E182" s="200">
        <v>56240</v>
      </c>
      <c r="F182" s="200">
        <v>540</v>
      </c>
      <c r="G182" s="202">
        <v>2550</v>
      </c>
      <c r="H182" s="203">
        <v>20</v>
      </c>
      <c r="I182" s="67">
        <v>2570</v>
      </c>
      <c r="J182" s="65">
        <v>20</v>
      </c>
      <c r="K182" s="202">
        <v>15570</v>
      </c>
      <c r="L182" s="202">
        <v>150</v>
      </c>
      <c r="M182" s="65">
        <v>2090</v>
      </c>
      <c r="N182" s="65">
        <v>20</v>
      </c>
      <c r="O182" s="68">
        <v>1220</v>
      </c>
      <c r="P182" s="68">
        <v>10</v>
      </c>
      <c r="Q182" s="68">
        <v>210</v>
      </c>
      <c r="R182" s="69">
        <v>2</v>
      </c>
      <c r="S182" s="68">
        <v>240</v>
      </c>
      <c r="T182" s="181"/>
      <c r="U182" s="114"/>
      <c r="V182" s="206">
        <v>3630</v>
      </c>
      <c r="W182" s="206">
        <v>30</v>
      </c>
    </row>
    <row r="183" spans="1:27" s="70" customFormat="1" ht="10.15" customHeight="1">
      <c r="A183" s="62" t="s">
        <v>197</v>
      </c>
      <c r="B183" s="63">
        <v>271</v>
      </c>
      <c r="C183" s="64" t="s">
        <v>53</v>
      </c>
      <c r="D183" s="64" t="str">
        <f t="shared" si="2"/>
        <v>15/100-271-４歳以上児</v>
      </c>
      <c r="E183" s="200">
        <v>28770</v>
      </c>
      <c r="F183" s="200">
        <v>260</v>
      </c>
      <c r="G183" s="202">
        <v>290</v>
      </c>
      <c r="H183" s="203">
        <v>2</v>
      </c>
      <c r="I183" s="67">
        <v>300</v>
      </c>
      <c r="J183" s="65">
        <v>3</v>
      </c>
      <c r="K183" s="202">
        <v>1810</v>
      </c>
      <c r="L183" s="202">
        <v>10</v>
      </c>
      <c r="M183" s="65">
        <v>520</v>
      </c>
      <c r="N183" s="65">
        <v>5</v>
      </c>
      <c r="O183" s="68">
        <v>210</v>
      </c>
      <c r="P183" s="68">
        <v>2</v>
      </c>
      <c r="Q183" s="68">
        <v>30</v>
      </c>
      <c r="R183" s="69">
        <v>1</v>
      </c>
      <c r="S183" s="68">
        <v>240</v>
      </c>
      <c r="T183" s="181"/>
      <c r="U183" s="63"/>
      <c r="V183" s="205">
        <v>3630</v>
      </c>
      <c r="W183" s="205">
        <v>30</v>
      </c>
      <c r="X183" s="72"/>
      <c r="Y183" s="72"/>
      <c r="Z183" s="72"/>
      <c r="AA183" s="72"/>
    </row>
    <row r="184" spans="1:27" s="70" customFormat="1" ht="10.15" customHeight="1">
      <c r="A184" s="62" t="s">
        <v>197</v>
      </c>
      <c r="B184" s="63">
        <v>301</v>
      </c>
      <c r="C184" s="64" t="s">
        <v>53</v>
      </c>
      <c r="D184" s="64" t="str">
        <f t="shared" si="2"/>
        <v>15/100-301-４歳以上児</v>
      </c>
      <c r="E184" s="200">
        <v>26580</v>
      </c>
      <c r="F184" s="200">
        <v>240</v>
      </c>
      <c r="G184" s="202">
        <v>270</v>
      </c>
      <c r="H184" s="203">
        <v>2</v>
      </c>
      <c r="I184" s="67">
        <v>270</v>
      </c>
      <c r="J184" s="65">
        <v>2</v>
      </c>
      <c r="K184" s="202">
        <v>1650</v>
      </c>
      <c r="L184" s="202">
        <v>10</v>
      </c>
      <c r="M184" s="65">
        <v>520</v>
      </c>
      <c r="N184" s="65">
        <v>5</v>
      </c>
      <c r="O184" s="68">
        <v>190</v>
      </c>
      <c r="P184" s="68">
        <v>1</v>
      </c>
      <c r="Q184" s="68">
        <v>30</v>
      </c>
      <c r="R184" s="69">
        <v>1</v>
      </c>
      <c r="S184" s="68">
        <v>240</v>
      </c>
      <c r="T184" s="181"/>
      <c r="U184" s="63"/>
      <c r="V184" s="205">
        <v>3630</v>
      </c>
      <c r="W184" s="205">
        <v>30</v>
      </c>
      <c r="X184" s="72"/>
      <c r="Y184" s="72"/>
      <c r="Z184" s="72"/>
      <c r="AA184" s="72"/>
    </row>
    <row r="185" spans="1:27" s="72" customFormat="1" ht="10.15" customHeight="1">
      <c r="A185" s="62" t="s">
        <v>197</v>
      </c>
      <c r="B185" s="63">
        <v>36</v>
      </c>
      <c r="C185" s="64" t="s">
        <v>53</v>
      </c>
      <c r="D185" s="64" t="str">
        <f t="shared" si="2"/>
        <v>15/100-36-４歳以上児</v>
      </c>
      <c r="E185" s="200">
        <v>56930</v>
      </c>
      <c r="F185" s="200">
        <v>550</v>
      </c>
      <c r="G185" s="202">
        <v>1990</v>
      </c>
      <c r="H185" s="203">
        <v>10</v>
      </c>
      <c r="I185" s="67">
        <v>0</v>
      </c>
      <c r="J185" s="65">
        <v>0</v>
      </c>
      <c r="K185" s="202">
        <v>12110</v>
      </c>
      <c r="L185" s="202">
        <v>120</v>
      </c>
      <c r="M185" s="65">
        <v>1800</v>
      </c>
      <c r="N185" s="65">
        <v>10</v>
      </c>
      <c r="O185" s="68">
        <v>950</v>
      </c>
      <c r="P185" s="68">
        <v>9</v>
      </c>
      <c r="Q185" s="68">
        <v>170</v>
      </c>
      <c r="R185" s="69">
        <v>1</v>
      </c>
      <c r="S185" s="68">
        <v>240</v>
      </c>
      <c r="T185" s="181"/>
      <c r="U185" s="114"/>
      <c r="V185" s="206">
        <v>3630</v>
      </c>
      <c r="W185" s="206">
        <v>30</v>
      </c>
      <c r="X185" s="70"/>
      <c r="Y185" s="70"/>
      <c r="Z185" s="70"/>
      <c r="AA185" s="70"/>
    </row>
    <row r="186" spans="1:27" s="72" customFormat="1" ht="10.15" customHeight="1">
      <c r="A186" s="62" t="s">
        <v>197</v>
      </c>
      <c r="B186" s="63">
        <v>46</v>
      </c>
      <c r="C186" s="64" t="s">
        <v>53</v>
      </c>
      <c r="D186" s="64" t="str">
        <f t="shared" si="2"/>
        <v>15/100-46-４歳以上児</v>
      </c>
      <c r="E186" s="200">
        <v>52890</v>
      </c>
      <c r="F186" s="200">
        <v>500</v>
      </c>
      <c r="G186" s="202">
        <v>1490</v>
      </c>
      <c r="H186" s="203">
        <v>10</v>
      </c>
      <c r="I186" s="67">
        <v>0</v>
      </c>
      <c r="J186" s="65">
        <v>0</v>
      </c>
      <c r="K186" s="202">
        <v>9080</v>
      </c>
      <c r="L186" s="202">
        <v>90</v>
      </c>
      <c r="M186" s="65">
        <v>1350</v>
      </c>
      <c r="N186" s="65">
        <v>10</v>
      </c>
      <c r="O186" s="68">
        <v>710</v>
      </c>
      <c r="P186" s="68">
        <v>6</v>
      </c>
      <c r="Q186" s="68">
        <v>120</v>
      </c>
      <c r="R186" s="69">
        <v>1</v>
      </c>
      <c r="S186" s="68">
        <v>240</v>
      </c>
      <c r="T186" s="181"/>
      <c r="U186" s="114"/>
      <c r="V186" s="206">
        <v>3630</v>
      </c>
      <c r="W186" s="206">
        <v>30</v>
      </c>
      <c r="X186" s="70"/>
      <c r="Y186" s="70"/>
      <c r="Z186" s="70"/>
      <c r="AA186" s="70"/>
    </row>
    <row r="187" spans="1:27" s="72" customFormat="1" ht="10.15" customHeight="1">
      <c r="A187" s="62" t="s">
        <v>197</v>
      </c>
      <c r="B187" s="63">
        <v>61</v>
      </c>
      <c r="C187" s="64" t="s">
        <v>53</v>
      </c>
      <c r="D187" s="64" t="str">
        <f t="shared" si="2"/>
        <v>15/100-61-４歳以上児</v>
      </c>
      <c r="E187" s="200">
        <v>46880</v>
      </c>
      <c r="F187" s="200">
        <v>440</v>
      </c>
      <c r="G187" s="202">
        <v>1190</v>
      </c>
      <c r="H187" s="203">
        <v>10</v>
      </c>
      <c r="I187" s="67">
        <v>0</v>
      </c>
      <c r="J187" s="65">
        <v>0</v>
      </c>
      <c r="K187" s="202">
        <v>7260</v>
      </c>
      <c r="L187" s="202">
        <v>70</v>
      </c>
      <c r="M187" s="65">
        <v>1080</v>
      </c>
      <c r="N187" s="65">
        <v>10</v>
      </c>
      <c r="O187" s="68">
        <v>590</v>
      </c>
      <c r="P187" s="68">
        <v>5</v>
      </c>
      <c r="Q187" s="68">
        <v>100</v>
      </c>
      <c r="R187" s="69">
        <v>1</v>
      </c>
      <c r="S187" s="68">
        <v>240</v>
      </c>
      <c r="T187" s="181"/>
      <c r="U187" s="114"/>
      <c r="V187" s="206">
        <v>3630</v>
      </c>
      <c r="W187" s="206">
        <v>30</v>
      </c>
      <c r="X187" s="70"/>
      <c r="Y187" s="70"/>
      <c r="Z187" s="70"/>
      <c r="AA187" s="70"/>
    </row>
    <row r="188" spans="1:27" s="72" customFormat="1" ht="10.15" customHeight="1">
      <c r="A188" s="62" t="s">
        <v>197</v>
      </c>
      <c r="B188" s="63">
        <v>76</v>
      </c>
      <c r="C188" s="64" t="s">
        <v>53</v>
      </c>
      <c r="D188" s="64" t="str">
        <f t="shared" si="2"/>
        <v>15/100-76-４歳以上児</v>
      </c>
      <c r="E188" s="200">
        <v>42840</v>
      </c>
      <c r="F188" s="200">
        <v>400</v>
      </c>
      <c r="G188" s="202">
        <v>990</v>
      </c>
      <c r="H188" s="203">
        <v>9</v>
      </c>
      <c r="I188" s="67">
        <v>0</v>
      </c>
      <c r="J188" s="65">
        <v>0</v>
      </c>
      <c r="K188" s="202">
        <v>6050</v>
      </c>
      <c r="L188" s="202">
        <v>60</v>
      </c>
      <c r="M188" s="65">
        <v>900</v>
      </c>
      <c r="N188" s="65">
        <v>9</v>
      </c>
      <c r="O188" s="68">
        <v>520</v>
      </c>
      <c r="P188" s="68">
        <v>5</v>
      </c>
      <c r="Q188" s="68">
        <v>90</v>
      </c>
      <c r="R188" s="69">
        <v>1</v>
      </c>
      <c r="S188" s="68">
        <v>240</v>
      </c>
      <c r="T188" s="181"/>
      <c r="U188" s="63"/>
      <c r="V188" s="205">
        <v>3630</v>
      </c>
      <c r="W188" s="205">
        <v>30</v>
      </c>
    </row>
    <row r="189" spans="1:27" s="72" customFormat="1" ht="10.15" customHeight="1">
      <c r="A189" s="62" t="s">
        <v>197</v>
      </c>
      <c r="B189" s="63">
        <v>91</v>
      </c>
      <c r="C189" s="64" t="s">
        <v>53</v>
      </c>
      <c r="D189" s="64" t="str">
        <f t="shared" si="2"/>
        <v>15/100-91-４歳以上児</v>
      </c>
      <c r="E189" s="200">
        <v>39960</v>
      </c>
      <c r="F189" s="200">
        <v>380</v>
      </c>
      <c r="G189" s="202">
        <v>850</v>
      </c>
      <c r="H189" s="203">
        <v>8</v>
      </c>
      <c r="I189" s="67">
        <v>0</v>
      </c>
      <c r="J189" s="65">
        <v>0</v>
      </c>
      <c r="K189" s="202">
        <v>5190</v>
      </c>
      <c r="L189" s="202">
        <v>50</v>
      </c>
      <c r="M189" s="65">
        <v>770</v>
      </c>
      <c r="N189" s="65">
        <v>7</v>
      </c>
      <c r="O189" s="68">
        <v>460</v>
      </c>
      <c r="P189" s="68">
        <v>4</v>
      </c>
      <c r="Q189" s="68">
        <v>80</v>
      </c>
      <c r="R189" s="69">
        <v>1</v>
      </c>
      <c r="S189" s="68">
        <v>240</v>
      </c>
      <c r="T189" s="181"/>
      <c r="U189" s="63"/>
      <c r="V189" s="205">
        <v>3630</v>
      </c>
      <c r="W189" s="205">
        <v>30</v>
      </c>
    </row>
    <row r="190" spans="1:27" s="72" customFormat="1" ht="10.15" customHeight="1">
      <c r="A190" s="62" t="s">
        <v>196</v>
      </c>
      <c r="B190" s="63">
        <v>106</v>
      </c>
      <c r="C190" s="64" t="s">
        <v>53</v>
      </c>
      <c r="D190" s="64" t="str">
        <f t="shared" si="2"/>
        <v>16/100-106-４歳以上児</v>
      </c>
      <c r="E190" s="200">
        <v>38090</v>
      </c>
      <c r="F190" s="200">
        <v>360</v>
      </c>
      <c r="G190" s="202">
        <v>750</v>
      </c>
      <c r="H190" s="203">
        <v>7</v>
      </c>
      <c r="I190" s="67">
        <v>0</v>
      </c>
      <c r="J190" s="65">
        <v>0</v>
      </c>
      <c r="K190" s="202">
        <v>4570</v>
      </c>
      <c r="L190" s="202">
        <v>40</v>
      </c>
      <c r="M190" s="65">
        <v>670</v>
      </c>
      <c r="N190" s="65">
        <v>6</v>
      </c>
      <c r="O190" s="68">
        <v>420</v>
      </c>
      <c r="P190" s="68">
        <v>4</v>
      </c>
      <c r="Q190" s="68">
        <v>70</v>
      </c>
      <c r="R190" s="69">
        <v>1</v>
      </c>
      <c r="S190" s="68">
        <v>240</v>
      </c>
      <c r="T190" s="181"/>
      <c r="U190" s="63"/>
      <c r="V190" s="205">
        <v>3660</v>
      </c>
      <c r="W190" s="205">
        <v>30</v>
      </c>
    </row>
    <row r="191" spans="1:27" s="72" customFormat="1" ht="10.15" customHeight="1">
      <c r="A191" s="62" t="s">
        <v>196</v>
      </c>
      <c r="B191" s="63">
        <v>121</v>
      </c>
      <c r="C191" s="64" t="s">
        <v>53</v>
      </c>
      <c r="D191" s="64" t="str">
        <f t="shared" si="2"/>
        <v>16/100-121-４歳以上児</v>
      </c>
      <c r="E191" s="200">
        <v>36390</v>
      </c>
      <c r="F191" s="200">
        <v>340</v>
      </c>
      <c r="G191" s="202">
        <v>660</v>
      </c>
      <c r="H191" s="203">
        <v>6</v>
      </c>
      <c r="I191" s="67">
        <v>660</v>
      </c>
      <c r="J191" s="65">
        <v>6</v>
      </c>
      <c r="K191" s="202">
        <v>4060</v>
      </c>
      <c r="L191" s="202">
        <v>40</v>
      </c>
      <c r="M191" s="65">
        <v>600</v>
      </c>
      <c r="N191" s="65">
        <v>6</v>
      </c>
      <c r="O191" s="68">
        <v>390</v>
      </c>
      <c r="P191" s="68">
        <v>3</v>
      </c>
      <c r="Q191" s="68">
        <v>70</v>
      </c>
      <c r="R191" s="69">
        <v>1</v>
      </c>
      <c r="S191" s="68">
        <v>240</v>
      </c>
      <c r="T191" s="181"/>
      <c r="U191" s="63"/>
      <c r="V191" s="205">
        <v>3660</v>
      </c>
      <c r="W191" s="205">
        <v>30</v>
      </c>
    </row>
    <row r="192" spans="1:27" s="72" customFormat="1" ht="10.15" customHeight="1">
      <c r="A192" s="62" t="s">
        <v>196</v>
      </c>
      <c r="B192" s="63">
        <v>136</v>
      </c>
      <c r="C192" s="64" t="s">
        <v>53</v>
      </c>
      <c r="D192" s="64" t="str">
        <f t="shared" si="2"/>
        <v>16/100-136-４歳以上児</v>
      </c>
      <c r="E192" s="200">
        <v>35050</v>
      </c>
      <c r="F192" s="200">
        <v>330</v>
      </c>
      <c r="G192" s="202">
        <v>600</v>
      </c>
      <c r="H192" s="203">
        <v>6</v>
      </c>
      <c r="I192" s="67">
        <v>600</v>
      </c>
      <c r="J192" s="65">
        <v>6</v>
      </c>
      <c r="K192" s="202">
        <v>3660</v>
      </c>
      <c r="L192" s="202">
        <v>30</v>
      </c>
      <c r="M192" s="65">
        <v>540</v>
      </c>
      <c r="N192" s="65">
        <v>5</v>
      </c>
      <c r="O192" s="68">
        <v>370</v>
      </c>
      <c r="P192" s="68">
        <v>3</v>
      </c>
      <c r="Q192" s="68">
        <v>60</v>
      </c>
      <c r="R192" s="69">
        <v>1</v>
      </c>
      <c r="S192" s="68">
        <v>240</v>
      </c>
      <c r="T192" s="181"/>
      <c r="U192" s="63"/>
      <c r="V192" s="205">
        <v>3660</v>
      </c>
      <c r="W192" s="205">
        <v>30</v>
      </c>
    </row>
    <row r="193" spans="1:27" s="72" customFormat="1" ht="10.15" customHeight="1">
      <c r="A193" s="62" t="s">
        <v>196</v>
      </c>
      <c r="B193" s="63">
        <v>1</v>
      </c>
      <c r="C193" s="64" t="s">
        <v>53</v>
      </c>
      <c r="D193" s="64" t="str">
        <f t="shared" si="2"/>
        <v>16/100-1-４歳以上児</v>
      </c>
      <c r="E193" s="200">
        <v>126160</v>
      </c>
      <c r="F193" s="200">
        <v>1240</v>
      </c>
      <c r="G193" s="202">
        <v>6020</v>
      </c>
      <c r="H193" s="203">
        <v>60</v>
      </c>
      <c r="I193" s="67">
        <v>6010</v>
      </c>
      <c r="J193" s="65">
        <v>60</v>
      </c>
      <c r="K193" s="202">
        <v>36620</v>
      </c>
      <c r="L193" s="202">
        <v>360</v>
      </c>
      <c r="M193" s="65">
        <v>3790</v>
      </c>
      <c r="N193" s="65">
        <v>30</v>
      </c>
      <c r="O193" s="68">
        <v>2840</v>
      </c>
      <c r="P193" s="68">
        <v>20</v>
      </c>
      <c r="Q193" s="68">
        <v>500</v>
      </c>
      <c r="R193" s="69">
        <v>5</v>
      </c>
      <c r="S193" s="68">
        <v>240</v>
      </c>
      <c r="T193" s="181"/>
      <c r="U193" s="114"/>
      <c r="V193" s="206">
        <v>3660</v>
      </c>
      <c r="W193" s="206">
        <v>30</v>
      </c>
      <c r="X193" s="70"/>
      <c r="Y193" s="70"/>
      <c r="Z193" s="70"/>
      <c r="AA193" s="70"/>
    </row>
    <row r="194" spans="1:27" s="72" customFormat="1" ht="10.15" customHeight="1">
      <c r="A194" s="62" t="s">
        <v>196</v>
      </c>
      <c r="B194" s="63">
        <v>151</v>
      </c>
      <c r="C194" s="64" t="s">
        <v>53</v>
      </c>
      <c r="D194" s="64" t="str">
        <f t="shared" si="2"/>
        <v>16/100-151-４歳以上児</v>
      </c>
      <c r="E194" s="200">
        <v>33020</v>
      </c>
      <c r="F194" s="200">
        <v>310</v>
      </c>
      <c r="G194" s="202">
        <v>500</v>
      </c>
      <c r="H194" s="203">
        <v>5</v>
      </c>
      <c r="I194" s="67">
        <v>500</v>
      </c>
      <c r="J194" s="65">
        <v>5</v>
      </c>
      <c r="K194" s="202">
        <v>3050</v>
      </c>
      <c r="L194" s="202">
        <v>30</v>
      </c>
      <c r="M194" s="65">
        <v>520</v>
      </c>
      <c r="N194" s="65">
        <v>5</v>
      </c>
      <c r="O194" s="68">
        <v>320</v>
      </c>
      <c r="P194" s="68">
        <v>3</v>
      </c>
      <c r="Q194" s="68">
        <v>50</v>
      </c>
      <c r="R194" s="69">
        <v>1</v>
      </c>
      <c r="S194" s="68">
        <v>240</v>
      </c>
      <c r="T194" s="181"/>
      <c r="U194" s="63"/>
      <c r="V194" s="205">
        <v>3660</v>
      </c>
      <c r="W194" s="205">
        <v>30</v>
      </c>
    </row>
    <row r="195" spans="1:27" s="72" customFormat="1" ht="10.15" customHeight="1">
      <c r="A195" s="62" t="s">
        <v>196</v>
      </c>
      <c r="B195" s="63">
        <v>16</v>
      </c>
      <c r="C195" s="64" t="s">
        <v>53</v>
      </c>
      <c r="D195" s="64" t="str">
        <f t="shared" ref="D195:D258" si="3">CONCATENATE($A195,"-",$B195,"-",$C195)</f>
        <v>16/100-16-４歳以上児</v>
      </c>
      <c r="E195" s="200">
        <v>77510</v>
      </c>
      <c r="F195" s="200">
        <v>750</v>
      </c>
      <c r="G195" s="202">
        <v>3610</v>
      </c>
      <c r="H195" s="203">
        <v>30</v>
      </c>
      <c r="I195" s="67">
        <v>3600</v>
      </c>
      <c r="J195" s="65">
        <v>30</v>
      </c>
      <c r="K195" s="202">
        <v>21970</v>
      </c>
      <c r="L195" s="202">
        <v>210</v>
      </c>
      <c r="M195" s="65">
        <v>2600</v>
      </c>
      <c r="N195" s="65">
        <v>20</v>
      </c>
      <c r="O195" s="68">
        <v>1700</v>
      </c>
      <c r="P195" s="68">
        <v>10</v>
      </c>
      <c r="Q195" s="68">
        <v>300</v>
      </c>
      <c r="R195" s="69">
        <v>3</v>
      </c>
      <c r="S195" s="68">
        <v>240</v>
      </c>
      <c r="T195" s="181"/>
      <c r="U195" s="114"/>
      <c r="V195" s="206">
        <v>3660</v>
      </c>
      <c r="W195" s="206">
        <v>30</v>
      </c>
      <c r="X195" s="70"/>
      <c r="Y195" s="70"/>
      <c r="Z195" s="70"/>
      <c r="AA195" s="70"/>
    </row>
    <row r="196" spans="1:27" s="72" customFormat="1" ht="10.15" customHeight="1">
      <c r="A196" s="62" t="s">
        <v>196</v>
      </c>
      <c r="B196" s="63">
        <v>181</v>
      </c>
      <c r="C196" s="64" t="s">
        <v>53</v>
      </c>
      <c r="D196" s="64" t="str">
        <f t="shared" si="3"/>
        <v>16/100-181-４歳以上児</v>
      </c>
      <c r="E196" s="200">
        <v>31560</v>
      </c>
      <c r="F196" s="200">
        <v>290</v>
      </c>
      <c r="G196" s="202">
        <v>430</v>
      </c>
      <c r="H196" s="203">
        <v>4</v>
      </c>
      <c r="I196" s="67">
        <v>430</v>
      </c>
      <c r="J196" s="65">
        <v>4</v>
      </c>
      <c r="K196" s="202">
        <v>2610</v>
      </c>
      <c r="L196" s="202">
        <v>20</v>
      </c>
      <c r="M196" s="65">
        <v>520</v>
      </c>
      <c r="N196" s="65">
        <v>5</v>
      </c>
      <c r="O196" s="68">
        <v>280</v>
      </c>
      <c r="P196" s="68">
        <v>2</v>
      </c>
      <c r="Q196" s="68">
        <v>50</v>
      </c>
      <c r="R196" s="69">
        <v>1</v>
      </c>
      <c r="S196" s="68">
        <v>240</v>
      </c>
      <c r="T196" s="181"/>
      <c r="U196" s="63"/>
      <c r="V196" s="205">
        <v>3660</v>
      </c>
      <c r="W196" s="205">
        <v>30</v>
      </c>
    </row>
    <row r="197" spans="1:27" s="72" customFormat="1" ht="10.15" customHeight="1">
      <c r="A197" s="62" t="s">
        <v>196</v>
      </c>
      <c r="B197" s="63">
        <v>211</v>
      </c>
      <c r="C197" s="64" t="s">
        <v>53</v>
      </c>
      <c r="D197" s="64" t="str">
        <f t="shared" si="3"/>
        <v>16/100-211-４歳以上児</v>
      </c>
      <c r="E197" s="200">
        <v>30480</v>
      </c>
      <c r="F197" s="200">
        <v>280</v>
      </c>
      <c r="G197" s="202">
        <v>370</v>
      </c>
      <c r="H197" s="203">
        <v>3</v>
      </c>
      <c r="I197" s="67">
        <v>370</v>
      </c>
      <c r="J197" s="65">
        <v>3</v>
      </c>
      <c r="K197" s="202">
        <v>2280</v>
      </c>
      <c r="L197" s="202">
        <v>20</v>
      </c>
      <c r="M197" s="65">
        <v>520</v>
      </c>
      <c r="N197" s="65">
        <v>5</v>
      </c>
      <c r="O197" s="68">
        <v>260</v>
      </c>
      <c r="P197" s="68">
        <v>2</v>
      </c>
      <c r="Q197" s="68">
        <v>40</v>
      </c>
      <c r="R197" s="69">
        <v>1</v>
      </c>
      <c r="S197" s="68">
        <v>240</v>
      </c>
      <c r="T197" s="181"/>
      <c r="U197" s="63"/>
      <c r="V197" s="205">
        <v>3660</v>
      </c>
      <c r="W197" s="205">
        <v>30</v>
      </c>
    </row>
    <row r="198" spans="1:27" s="72" customFormat="1" ht="10.15" customHeight="1">
      <c r="A198" s="62" t="s">
        <v>196</v>
      </c>
      <c r="B198" s="63">
        <v>241</v>
      </c>
      <c r="C198" s="64" t="s">
        <v>53</v>
      </c>
      <c r="D198" s="64" t="str">
        <f t="shared" si="3"/>
        <v>16/100-241-４歳以上児</v>
      </c>
      <c r="E198" s="200">
        <v>29640</v>
      </c>
      <c r="F198" s="200">
        <v>270</v>
      </c>
      <c r="G198" s="202">
        <v>330</v>
      </c>
      <c r="H198" s="203">
        <v>3</v>
      </c>
      <c r="I198" s="67">
        <v>330</v>
      </c>
      <c r="J198" s="65">
        <v>3</v>
      </c>
      <c r="K198" s="202">
        <v>2030</v>
      </c>
      <c r="L198" s="202">
        <v>20</v>
      </c>
      <c r="M198" s="65">
        <v>520</v>
      </c>
      <c r="N198" s="65">
        <v>5</v>
      </c>
      <c r="O198" s="68">
        <v>230</v>
      </c>
      <c r="P198" s="68">
        <v>2</v>
      </c>
      <c r="Q198" s="68">
        <v>40</v>
      </c>
      <c r="R198" s="69">
        <v>1</v>
      </c>
      <c r="S198" s="68">
        <v>240</v>
      </c>
      <c r="T198" s="181"/>
      <c r="U198" s="63"/>
      <c r="V198" s="205">
        <v>3660</v>
      </c>
      <c r="W198" s="205">
        <v>30</v>
      </c>
    </row>
    <row r="199" spans="1:27" s="72" customFormat="1" ht="10.15" customHeight="1">
      <c r="A199" s="62" t="s">
        <v>196</v>
      </c>
      <c r="B199" s="63">
        <v>26</v>
      </c>
      <c r="C199" s="64" t="s">
        <v>53</v>
      </c>
      <c r="D199" s="64" t="str">
        <f t="shared" si="3"/>
        <v>16/100-26-４歳以上児</v>
      </c>
      <c r="E199" s="200">
        <v>56660</v>
      </c>
      <c r="F199" s="200">
        <v>540</v>
      </c>
      <c r="G199" s="202">
        <v>2580</v>
      </c>
      <c r="H199" s="203">
        <v>20</v>
      </c>
      <c r="I199" s="67">
        <v>2570</v>
      </c>
      <c r="J199" s="65">
        <v>20</v>
      </c>
      <c r="K199" s="202">
        <v>15690</v>
      </c>
      <c r="L199" s="202">
        <v>150</v>
      </c>
      <c r="M199" s="65">
        <v>2090</v>
      </c>
      <c r="N199" s="65">
        <v>20</v>
      </c>
      <c r="O199" s="68">
        <v>1220</v>
      </c>
      <c r="P199" s="68">
        <v>10</v>
      </c>
      <c r="Q199" s="68">
        <v>210</v>
      </c>
      <c r="R199" s="69">
        <v>2</v>
      </c>
      <c r="S199" s="68">
        <v>240</v>
      </c>
      <c r="T199" s="181"/>
      <c r="U199" s="114"/>
      <c r="V199" s="206">
        <v>3660</v>
      </c>
      <c r="W199" s="206">
        <v>30</v>
      </c>
      <c r="X199" s="70"/>
      <c r="Y199" s="70"/>
      <c r="Z199" s="70"/>
      <c r="AA199" s="70"/>
    </row>
    <row r="200" spans="1:27" s="72" customFormat="1" ht="10.15" customHeight="1">
      <c r="A200" s="62" t="s">
        <v>196</v>
      </c>
      <c r="B200" s="63">
        <v>271</v>
      </c>
      <c r="C200" s="64" t="s">
        <v>53</v>
      </c>
      <c r="D200" s="64" t="str">
        <f t="shared" si="3"/>
        <v>16/100-271-４歳以上児</v>
      </c>
      <c r="E200" s="200">
        <v>28960</v>
      </c>
      <c r="F200" s="200">
        <v>270</v>
      </c>
      <c r="G200" s="202">
        <v>300</v>
      </c>
      <c r="H200" s="203">
        <v>3</v>
      </c>
      <c r="I200" s="67">
        <v>300</v>
      </c>
      <c r="J200" s="65">
        <v>3</v>
      </c>
      <c r="K200" s="202">
        <v>1830</v>
      </c>
      <c r="L200" s="202">
        <v>10</v>
      </c>
      <c r="M200" s="65">
        <v>520</v>
      </c>
      <c r="N200" s="65">
        <v>5</v>
      </c>
      <c r="O200" s="68">
        <v>210</v>
      </c>
      <c r="P200" s="68">
        <v>2</v>
      </c>
      <c r="Q200" s="68">
        <v>30</v>
      </c>
      <c r="R200" s="69">
        <v>1</v>
      </c>
      <c r="S200" s="68">
        <v>240</v>
      </c>
      <c r="T200" s="181"/>
      <c r="U200" s="63"/>
      <c r="V200" s="205">
        <v>3660</v>
      </c>
      <c r="W200" s="205">
        <v>30</v>
      </c>
    </row>
    <row r="201" spans="1:27" s="72" customFormat="1" ht="10.15" customHeight="1">
      <c r="A201" s="62" t="s">
        <v>196</v>
      </c>
      <c r="B201" s="63">
        <v>301</v>
      </c>
      <c r="C201" s="64" t="s">
        <v>53</v>
      </c>
      <c r="D201" s="64" t="str">
        <f t="shared" si="3"/>
        <v>16/100-301-４歳以上児</v>
      </c>
      <c r="E201" s="200">
        <v>26750</v>
      </c>
      <c r="F201" s="200">
        <v>240</v>
      </c>
      <c r="G201" s="202">
        <v>270</v>
      </c>
      <c r="H201" s="203">
        <v>2</v>
      </c>
      <c r="I201" s="67">
        <v>270</v>
      </c>
      <c r="J201" s="65">
        <v>2</v>
      </c>
      <c r="K201" s="202">
        <v>1660</v>
      </c>
      <c r="L201" s="202">
        <v>10</v>
      </c>
      <c r="M201" s="65">
        <v>520</v>
      </c>
      <c r="N201" s="65">
        <v>5</v>
      </c>
      <c r="O201" s="68">
        <v>190</v>
      </c>
      <c r="P201" s="68">
        <v>1</v>
      </c>
      <c r="Q201" s="68">
        <v>30</v>
      </c>
      <c r="R201" s="69">
        <v>1</v>
      </c>
      <c r="S201" s="68">
        <v>240</v>
      </c>
      <c r="T201" s="181"/>
      <c r="U201" s="63"/>
      <c r="V201" s="205">
        <v>3660</v>
      </c>
      <c r="W201" s="205">
        <v>30</v>
      </c>
    </row>
    <row r="202" spans="1:27" s="72" customFormat="1" ht="10.15" customHeight="1">
      <c r="A202" s="62" t="s">
        <v>196</v>
      </c>
      <c r="B202" s="63">
        <v>36</v>
      </c>
      <c r="C202" s="64" t="s">
        <v>53</v>
      </c>
      <c r="D202" s="64" t="str">
        <f t="shared" si="3"/>
        <v>16/100-36-４歳以上児</v>
      </c>
      <c r="E202" s="200">
        <v>57350</v>
      </c>
      <c r="F202" s="200">
        <v>550</v>
      </c>
      <c r="G202" s="202">
        <v>2000</v>
      </c>
      <c r="H202" s="203">
        <v>20</v>
      </c>
      <c r="I202" s="67">
        <v>0</v>
      </c>
      <c r="J202" s="65">
        <v>0</v>
      </c>
      <c r="K202" s="202">
        <v>12200</v>
      </c>
      <c r="L202" s="202">
        <v>120</v>
      </c>
      <c r="M202" s="65">
        <v>1800</v>
      </c>
      <c r="N202" s="65">
        <v>10</v>
      </c>
      <c r="O202" s="68">
        <v>950</v>
      </c>
      <c r="P202" s="68">
        <v>9</v>
      </c>
      <c r="Q202" s="68">
        <v>170</v>
      </c>
      <c r="R202" s="69">
        <v>1</v>
      </c>
      <c r="S202" s="68">
        <v>240</v>
      </c>
      <c r="T202" s="181"/>
      <c r="U202" s="114"/>
      <c r="V202" s="206">
        <v>3660</v>
      </c>
      <c r="W202" s="206">
        <v>30</v>
      </c>
      <c r="X202" s="70"/>
      <c r="Y202" s="70"/>
      <c r="Z202" s="70"/>
      <c r="AA202" s="70"/>
    </row>
    <row r="203" spans="1:27" s="72" customFormat="1" ht="10.15" customHeight="1">
      <c r="A203" s="62" t="s">
        <v>196</v>
      </c>
      <c r="B203" s="63">
        <v>46</v>
      </c>
      <c r="C203" s="64" t="s">
        <v>53</v>
      </c>
      <c r="D203" s="64" t="str">
        <f t="shared" si="3"/>
        <v>16/100-46-４歳以上児</v>
      </c>
      <c r="E203" s="200">
        <v>53270</v>
      </c>
      <c r="F203" s="200">
        <v>510</v>
      </c>
      <c r="G203" s="202">
        <v>1500</v>
      </c>
      <c r="H203" s="203">
        <v>10</v>
      </c>
      <c r="I203" s="67">
        <v>0</v>
      </c>
      <c r="J203" s="65">
        <v>0</v>
      </c>
      <c r="K203" s="202">
        <v>9150</v>
      </c>
      <c r="L203" s="202">
        <v>90</v>
      </c>
      <c r="M203" s="65">
        <v>1350</v>
      </c>
      <c r="N203" s="65">
        <v>10</v>
      </c>
      <c r="O203" s="68">
        <v>710</v>
      </c>
      <c r="P203" s="68">
        <v>6</v>
      </c>
      <c r="Q203" s="68">
        <v>120</v>
      </c>
      <c r="R203" s="69">
        <v>1</v>
      </c>
      <c r="S203" s="68">
        <v>240</v>
      </c>
      <c r="T203" s="181"/>
      <c r="U203" s="114"/>
      <c r="V203" s="206">
        <v>3660</v>
      </c>
      <c r="W203" s="206">
        <v>30</v>
      </c>
      <c r="X203" s="70"/>
      <c r="Y203" s="70"/>
      <c r="Z203" s="70"/>
      <c r="AA203" s="70"/>
    </row>
    <row r="204" spans="1:27" s="72" customFormat="1" ht="10.15" customHeight="1">
      <c r="A204" s="62" t="s">
        <v>196</v>
      </c>
      <c r="B204" s="63">
        <v>61</v>
      </c>
      <c r="C204" s="64" t="s">
        <v>53</v>
      </c>
      <c r="D204" s="64" t="str">
        <f t="shared" si="3"/>
        <v>16/100-61-４歳以上児</v>
      </c>
      <c r="E204" s="200">
        <v>47220</v>
      </c>
      <c r="F204" s="200">
        <v>450</v>
      </c>
      <c r="G204" s="202">
        <v>1200</v>
      </c>
      <c r="H204" s="203">
        <v>10</v>
      </c>
      <c r="I204" s="67">
        <v>0</v>
      </c>
      <c r="J204" s="65">
        <v>0</v>
      </c>
      <c r="K204" s="202">
        <v>7320</v>
      </c>
      <c r="L204" s="202">
        <v>70</v>
      </c>
      <c r="M204" s="65">
        <v>1080</v>
      </c>
      <c r="N204" s="65">
        <v>10</v>
      </c>
      <c r="O204" s="68">
        <v>590</v>
      </c>
      <c r="P204" s="68">
        <v>5</v>
      </c>
      <c r="Q204" s="68">
        <v>100</v>
      </c>
      <c r="R204" s="69">
        <v>1</v>
      </c>
      <c r="S204" s="68">
        <v>240</v>
      </c>
      <c r="T204" s="181"/>
      <c r="U204" s="114"/>
      <c r="V204" s="206">
        <v>3660</v>
      </c>
      <c r="W204" s="206">
        <v>30</v>
      </c>
      <c r="X204" s="70"/>
      <c r="Y204" s="70"/>
      <c r="Z204" s="70"/>
      <c r="AA204" s="70"/>
    </row>
    <row r="205" spans="1:27" s="72" customFormat="1" ht="10.15" customHeight="1">
      <c r="A205" s="62" t="s">
        <v>196</v>
      </c>
      <c r="B205" s="63">
        <v>76</v>
      </c>
      <c r="C205" s="64" t="s">
        <v>53</v>
      </c>
      <c r="D205" s="64" t="str">
        <f t="shared" si="3"/>
        <v>16/100-76-４歳以上児</v>
      </c>
      <c r="E205" s="200">
        <v>43150</v>
      </c>
      <c r="F205" s="200">
        <v>410</v>
      </c>
      <c r="G205" s="202">
        <v>1000</v>
      </c>
      <c r="H205" s="203">
        <v>10</v>
      </c>
      <c r="I205" s="67">
        <v>0</v>
      </c>
      <c r="J205" s="65">
        <v>0</v>
      </c>
      <c r="K205" s="202">
        <v>6100</v>
      </c>
      <c r="L205" s="202">
        <v>60</v>
      </c>
      <c r="M205" s="65">
        <v>900</v>
      </c>
      <c r="N205" s="65">
        <v>9</v>
      </c>
      <c r="O205" s="68">
        <v>520</v>
      </c>
      <c r="P205" s="68">
        <v>5</v>
      </c>
      <c r="Q205" s="68">
        <v>90</v>
      </c>
      <c r="R205" s="69">
        <v>1</v>
      </c>
      <c r="S205" s="68">
        <v>240</v>
      </c>
      <c r="T205" s="181"/>
      <c r="U205" s="63"/>
      <c r="V205" s="205">
        <v>3660</v>
      </c>
      <c r="W205" s="205">
        <v>30</v>
      </c>
    </row>
    <row r="206" spans="1:27" s="72" customFormat="1" ht="10.15" customHeight="1">
      <c r="A206" s="62" t="s">
        <v>196</v>
      </c>
      <c r="B206" s="63">
        <v>91</v>
      </c>
      <c r="C206" s="64" t="s">
        <v>53</v>
      </c>
      <c r="D206" s="64" t="str">
        <f t="shared" si="3"/>
        <v>16/100-91-４歳以上児</v>
      </c>
      <c r="E206" s="200">
        <v>40240</v>
      </c>
      <c r="F206" s="200">
        <v>380</v>
      </c>
      <c r="G206" s="202">
        <v>860</v>
      </c>
      <c r="H206" s="203">
        <v>8</v>
      </c>
      <c r="I206" s="67">
        <v>0</v>
      </c>
      <c r="J206" s="65">
        <v>0</v>
      </c>
      <c r="K206" s="202">
        <v>5230</v>
      </c>
      <c r="L206" s="202">
        <v>50</v>
      </c>
      <c r="M206" s="65">
        <v>770</v>
      </c>
      <c r="N206" s="65">
        <v>7</v>
      </c>
      <c r="O206" s="68">
        <v>460</v>
      </c>
      <c r="P206" s="68">
        <v>4</v>
      </c>
      <c r="Q206" s="68">
        <v>80</v>
      </c>
      <c r="R206" s="69">
        <v>1</v>
      </c>
      <c r="S206" s="68">
        <v>240</v>
      </c>
      <c r="T206" s="181"/>
      <c r="U206" s="63"/>
      <c r="V206" s="205">
        <v>3660</v>
      </c>
      <c r="W206" s="205">
        <v>30</v>
      </c>
    </row>
    <row r="207" spans="1:27" s="70" customFormat="1" ht="10.15" customHeight="1">
      <c r="A207" s="62" t="s">
        <v>195</v>
      </c>
      <c r="B207" s="63">
        <v>106</v>
      </c>
      <c r="C207" s="64" t="s">
        <v>53</v>
      </c>
      <c r="D207" s="64" t="str">
        <f t="shared" si="3"/>
        <v>20/100-106-４歳以上児</v>
      </c>
      <c r="E207" s="200">
        <v>39150</v>
      </c>
      <c r="F207" s="200">
        <v>370</v>
      </c>
      <c r="G207" s="202">
        <v>780</v>
      </c>
      <c r="H207" s="203">
        <v>7</v>
      </c>
      <c r="I207" s="65">
        <v>0</v>
      </c>
      <c r="J207" s="65">
        <v>0</v>
      </c>
      <c r="K207" s="202">
        <v>4720</v>
      </c>
      <c r="L207" s="202">
        <v>40</v>
      </c>
      <c r="M207" s="65">
        <v>670</v>
      </c>
      <c r="N207" s="65">
        <v>6</v>
      </c>
      <c r="O207" s="68">
        <v>420</v>
      </c>
      <c r="P207" s="68">
        <v>4</v>
      </c>
      <c r="Q207" s="68">
        <v>70</v>
      </c>
      <c r="R207" s="69">
        <v>1</v>
      </c>
      <c r="S207" s="68">
        <v>240</v>
      </c>
      <c r="T207" s="181"/>
      <c r="U207" s="63"/>
      <c r="V207" s="205">
        <v>3770</v>
      </c>
      <c r="W207" s="205">
        <v>30</v>
      </c>
      <c r="X207" s="72"/>
      <c r="Y207" s="72"/>
      <c r="Z207" s="72"/>
      <c r="AA207" s="72"/>
    </row>
    <row r="208" spans="1:27" s="70" customFormat="1" ht="10.15" customHeight="1">
      <c r="A208" s="62" t="s">
        <v>195</v>
      </c>
      <c r="B208" s="63">
        <v>121</v>
      </c>
      <c r="C208" s="64" t="s">
        <v>53</v>
      </c>
      <c r="D208" s="64" t="str">
        <f t="shared" si="3"/>
        <v>20/100-121-４歳以上児</v>
      </c>
      <c r="E208" s="200">
        <v>37400</v>
      </c>
      <c r="F208" s="200">
        <v>350</v>
      </c>
      <c r="G208" s="202">
        <v>690</v>
      </c>
      <c r="H208" s="203">
        <v>6</v>
      </c>
      <c r="I208" s="67">
        <v>660</v>
      </c>
      <c r="J208" s="66">
        <v>6</v>
      </c>
      <c r="K208" s="202">
        <v>4190</v>
      </c>
      <c r="L208" s="202">
        <v>40</v>
      </c>
      <c r="M208" s="65">
        <v>600</v>
      </c>
      <c r="N208" s="65">
        <v>6</v>
      </c>
      <c r="O208" s="68">
        <v>390</v>
      </c>
      <c r="P208" s="68">
        <v>3</v>
      </c>
      <c r="Q208" s="68">
        <v>70</v>
      </c>
      <c r="R208" s="69">
        <v>1</v>
      </c>
      <c r="S208" s="68">
        <v>240</v>
      </c>
      <c r="T208" s="181"/>
      <c r="U208" s="63"/>
      <c r="V208" s="205">
        <v>3770</v>
      </c>
      <c r="W208" s="205">
        <v>30</v>
      </c>
      <c r="X208" s="72"/>
      <c r="Y208" s="72"/>
      <c r="Z208" s="72"/>
      <c r="AA208" s="72"/>
    </row>
    <row r="209" spans="1:27" s="70" customFormat="1" ht="10.15" customHeight="1">
      <c r="A209" s="62" t="s">
        <v>195</v>
      </c>
      <c r="B209" s="63">
        <v>136</v>
      </c>
      <c r="C209" s="64" t="s">
        <v>53</v>
      </c>
      <c r="D209" s="64" t="str">
        <f t="shared" si="3"/>
        <v>20/100-136-４歳以上児</v>
      </c>
      <c r="E209" s="200">
        <v>36020</v>
      </c>
      <c r="F209" s="200">
        <v>340</v>
      </c>
      <c r="G209" s="202">
        <v>620</v>
      </c>
      <c r="H209" s="203">
        <v>6</v>
      </c>
      <c r="I209" s="67">
        <v>600</v>
      </c>
      <c r="J209" s="66">
        <v>6</v>
      </c>
      <c r="K209" s="202">
        <v>3770</v>
      </c>
      <c r="L209" s="202">
        <v>30</v>
      </c>
      <c r="M209" s="65">
        <v>540</v>
      </c>
      <c r="N209" s="65">
        <v>5</v>
      </c>
      <c r="O209" s="68">
        <v>370</v>
      </c>
      <c r="P209" s="68">
        <v>3</v>
      </c>
      <c r="Q209" s="68">
        <v>60</v>
      </c>
      <c r="R209" s="69">
        <v>1</v>
      </c>
      <c r="S209" s="68">
        <v>240</v>
      </c>
      <c r="T209" s="181"/>
      <c r="U209" s="63"/>
      <c r="V209" s="205">
        <v>3770</v>
      </c>
      <c r="W209" s="205">
        <v>30</v>
      </c>
      <c r="X209" s="72"/>
      <c r="Y209" s="72"/>
      <c r="Z209" s="72"/>
      <c r="AA209" s="72"/>
    </row>
    <row r="210" spans="1:27" s="70" customFormat="1" ht="10.15" customHeight="1">
      <c r="A210" s="62" t="s">
        <v>195</v>
      </c>
      <c r="B210" s="63">
        <v>1</v>
      </c>
      <c r="C210" s="64" t="s">
        <v>53</v>
      </c>
      <c r="D210" s="64" t="str">
        <f t="shared" si="3"/>
        <v>20/100-1-４歳以上児</v>
      </c>
      <c r="E210" s="200">
        <v>130010</v>
      </c>
      <c r="F210" s="200">
        <v>1280</v>
      </c>
      <c r="G210" s="202">
        <v>6250</v>
      </c>
      <c r="H210" s="203">
        <v>60</v>
      </c>
      <c r="I210" s="67">
        <v>6010</v>
      </c>
      <c r="J210" s="66">
        <v>60</v>
      </c>
      <c r="K210" s="202">
        <v>37790</v>
      </c>
      <c r="L210" s="202">
        <v>370</v>
      </c>
      <c r="M210" s="65">
        <v>3790</v>
      </c>
      <c r="N210" s="65">
        <v>30</v>
      </c>
      <c r="O210" s="68">
        <v>2840</v>
      </c>
      <c r="P210" s="68">
        <v>20</v>
      </c>
      <c r="Q210" s="68">
        <v>500</v>
      </c>
      <c r="R210" s="69">
        <v>5</v>
      </c>
      <c r="S210" s="68">
        <v>240</v>
      </c>
      <c r="T210" s="181"/>
      <c r="U210" s="114"/>
      <c r="V210" s="206">
        <v>3770</v>
      </c>
      <c r="W210" s="206">
        <v>30</v>
      </c>
    </row>
    <row r="211" spans="1:27" s="70" customFormat="1" ht="10.15" customHeight="1">
      <c r="A211" s="62" t="s">
        <v>195</v>
      </c>
      <c r="B211" s="63">
        <v>151</v>
      </c>
      <c r="C211" s="64" t="s">
        <v>53</v>
      </c>
      <c r="D211" s="64" t="str">
        <f t="shared" si="3"/>
        <v>20/100-151-４歳以上児</v>
      </c>
      <c r="E211" s="200">
        <v>33930</v>
      </c>
      <c r="F211" s="200">
        <v>320</v>
      </c>
      <c r="G211" s="202">
        <v>520</v>
      </c>
      <c r="H211" s="203">
        <v>5</v>
      </c>
      <c r="I211" s="67">
        <v>500</v>
      </c>
      <c r="J211" s="66">
        <v>5</v>
      </c>
      <c r="K211" s="202">
        <v>3140</v>
      </c>
      <c r="L211" s="202">
        <v>30</v>
      </c>
      <c r="M211" s="65">
        <v>520</v>
      </c>
      <c r="N211" s="65">
        <v>5</v>
      </c>
      <c r="O211" s="68">
        <v>320</v>
      </c>
      <c r="P211" s="68">
        <v>3</v>
      </c>
      <c r="Q211" s="68">
        <v>50</v>
      </c>
      <c r="R211" s="69">
        <v>1</v>
      </c>
      <c r="S211" s="68">
        <v>240</v>
      </c>
      <c r="T211" s="181"/>
      <c r="U211" s="63"/>
      <c r="V211" s="205">
        <v>3770</v>
      </c>
      <c r="W211" s="205">
        <v>30</v>
      </c>
      <c r="X211" s="72"/>
      <c r="Y211" s="72"/>
      <c r="Z211" s="72"/>
      <c r="AA211" s="72"/>
    </row>
    <row r="212" spans="1:27" s="70" customFormat="1" ht="10.15" customHeight="1">
      <c r="A212" s="62" t="s">
        <v>195</v>
      </c>
      <c r="B212" s="63">
        <v>16</v>
      </c>
      <c r="C212" s="64" t="s">
        <v>53</v>
      </c>
      <c r="D212" s="64" t="str">
        <f t="shared" si="3"/>
        <v>20/100-16-４歳以上児</v>
      </c>
      <c r="E212" s="200">
        <v>79820</v>
      </c>
      <c r="F212" s="200">
        <v>770</v>
      </c>
      <c r="G212" s="202">
        <v>3750</v>
      </c>
      <c r="H212" s="203">
        <v>30</v>
      </c>
      <c r="I212" s="67">
        <v>3600</v>
      </c>
      <c r="J212" s="66">
        <v>30</v>
      </c>
      <c r="K212" s="202">
        <v>22670</v>
      </c>
      <c r="L212" s="202">
        <v>220</v>
      </c>
      <c r="M212" s="65">
        <v>2600</v>
      </c>
      <c r="N212" s="65">
        <v>20</v>
      </c>
      <c r="O212" s="68">
        <v>1700</v>
      </c>
      <c r="P212" s="68">
        <v>10</v>
      </c>
      <c r="Q212" s="68">
        <v>300</v>
      </c>
      <c r="R212" s="69">
        <v>3</v>
      </c>
      <c r="S212" s="68">
        <v>240</v>
      </c>
      <c r="T212" s="181"/>
      <c r="U212" s="114"/>
      <c r="V212" s="206">
        <v>3770</v>
      </c>
      <c r="W212" s="206">
        <v>30</v>
      </c>
    </row>
    <row r="213" spans="1:27" s="70" customFormat="1" ht="10.15" customHeight="1">
      <c r="A213" s="62" t="s">
        <v>195</v>
      </c>
      <c r="B213" s="63">
        <v>181</v>
      </c>
      <c r="C213" s="64" t="s">
        <v>53</v>
      </c>
      <c r="D213" s="64" t="str">
        <f t="shared" si="3"/>
        <v>20/100-181-４歳以上児</v>
      </c>
      <c r="E213" s="200">
        <v>32420</v>
      </c>
      <c r="F213" s="200">
        <v>300</v>
      </c>
      <c r="G213" s="202">
        <v>440</v>
      </c>
      <c r="H213" s="203">
        <v>4</v>
      </c>
      <c r="I213" s="67">
        <v>430</v>
      </c>
      <c r="J213" s="66">
        <v>4</v>
      </c>
      <c r="K213" s="202">
        <v>2690</v>
      </c>
      <c r="L213" s="202">
        <v>20</v>
      </c>
      <c r="M213" s="65">
        <v>520</v>
      </c>
      <c r="N213" s="65">
        <v>5</v>
      </c>
      <c r="O213" s="68">
        <v>280</v>
      </c>
      <c r="P213" s="68">
        <v>2</v>
      </c>
      <c r="Q213" s="68">
        <v>50</v>
      </c>
      <c r="R213" s="69">
        <v>1</v>
      </c>
      <c r="S213" s="68">
        <v>240</v>
      </c>
      <c r="T213" s="181"/>
      <c r="U213" s="63"/>
      <c r="V213" s="205">
        <v>3770</v>
      </c>
      <c r="W213" s="205">
        <v>30</v>
      </c>
      <c r="X213" s="72"/>
      <c r="Y213" s="72"/>
      <c r="Z213" s="72"/>
      <c r="AA213" s="72"/>
    </row>
    <row r="214" spans="1:27" s="70" customFormat="1" ht="10.15" customHeight="1">
      <c r="A214" s="62" t="s">
        <v>195</v>
      </c>
      <c r="B214" s="63">
        <v>211</v>
      </c>
      <c r="C214" s="64" t="s">
        <v>53</v>
      </c>
      <c r="D214" s="64" t="str">
        <f t="shared" si="3"/>
        <v>20/100-211-４歳以上児</v>
      </c>
      <c r="E214" s="200">
        <v>31300</v>
      </c>
      <c r="F214" s="200">
        <v>290</v>
      </c>
      <c r="G214" s="202">
        <v>390</v>
      </c>
      <c r="H214" s="203">
        <v>3</v>
      </c>
      <c r="I214" s="67">
        <v>370</v>
      </c>
      <c r="J214" s="66">
        <v>3</v>
      </c>
      <c r="K214" s="202">
        <v>2360</v>
      </c>
      <c r="L214" s="202">
        <v>20</v>
      </c>
      <c r="M214" s="65">
        <v>520</v>
      </c>
      <c r="N214" s="65">
        <v>5</v>
      </c>
      <c r="O214" s="68">
        <v>260</v>
      </c>
      <c r="P214" s="68">
        <v>2</v>
      </c>
      <c r="Q214" s="68">
        <v>40</v>
      </c>
      <c r="R214" s="69">
        <v>1</v>
      </c>
      <c r="S214" s="68">
        <v>240</v>
      </c>
      <c r="T214" s="181"/>
      <c r="U214" s="63"/>
      <c r="V214" s="205">
        <v>3770</v>
      </c>
      <c r="W214" s="205">
        <v>30</v>
      </c>
      <c r="X214" s="72"/>
      <c r="Y214" s="72"/>
      <c r="Z214" s="72"/>
      <c r="AA214" s="72"/>
    </row>
    <row r="215" spans="1:27" s="70" customFormat="1" ht="10.15" customHeight="1">
      <c r="A215" s="62" t="s">
        <v>195</v>
      </c>
      <c r="B215" s="63">
        <v>241</v>
      </c>
      <c r="C215" s="64" t="s">
        <v>53</v>
      </c>
      <c r="D215" s="64" t="str">
        <f t="shared" si="3"/>
        <v>20/100-241-４歳以上児</v>
      </c>
      <c r="E215" s="200">
        <v>30430</v>
      </c>
      <c r="F215" s="200">
        <v>280</v>
      </c>
      <c r="G215" s="202">
        <v>340</v>
      </c>
      <c r="H215" s="203">
        <v>3</v>
      </c>
      <c r="I215" s="67">
        <v>330</v>
      </c>
      <c r="J215" s="66">
        <v>3</v>
      </c>
      <c r="K215" s="202">
        <v>2090</v>
      </c>
      <c r="L215" s="202">
        <v>20</v>
      </c>
      <c r="M215" s="65">
        <v>520</v>
      </c>
      <c r="N215" s="65">
        <v>5</v>
      </c>
      <c r="O215" s="68">
        <v>230</v>
      </c>
      <c r="P215" s="68">
        <v>2</v>
      </c>
      <c r="Q215" s="68">
        <v>40</v>
      </c>
      <c r="R215" s="69">
        <v>1</v>
      </c>
      <c r="S215" s="68">
        <v>240</v>
      </c>
      <c r="T215" s="181"/>
      <c r="U215" s="63"/>
      <c r="V215" s="205">
        <v>3770</v>
      </c>
      <c r="W215" s="205">
        <v>30</v>
      </c>
      <c r="X215" s="72"/>
      <c r="Y215" s="72"/>
      <c r="Z215" s="72"/>
      <c r="AA215" s="72"/>
    </row>
    <row r="216" spans="1:27" s="70" customFormat="1" ht="10.15" customHeight="1">
      <c r="A216" s="62" t="s">
        <v>195</v>
      </c>
      <c r="B216" s="63">
        <v>26</v>
      </c>
      <c r="C216" s="64" t="s">
        <v>53</v>
      </c>
      <c r="D216" s="64" t="str">
        <f t="shared" si="3"/>
        <v>20/100-26-４歳以上児</v>
      </c>
      <c r="E216" s="200">
        <v>58310</v>
      </c>
      <c r="F216" s="200">
        <v>560</v>
      </c>
      <c r="G216" s="202">
        <v>2680</v>
      </c>
      <c r="H216" s="203">
        <v>20</v>
      </c>
      <c r="I216" s="67">
        <v>2570</v>
      </c>
      <c r="J216" s="66">
        <v>20</v>
      </c>
      <c r="K216" s="202">
        <v>16190</v>
      </c>
      <c r="L216" s="202">
        <v>160</v>
      </c>
      <c r="M216" s="65">
        <v>2090</v>
      </c>
      <c r="N216" s="65">
        <v>20</v>
      </c>
      <c r="O216" s="68">
        <v>1220</v>
      </c>
      <c r="P216" s="68">
        <v>10</v>
      </c>
      <c r="Q216" s="68">
        <v>210</v>
      </c>
      <c r="R216" s="69">
        <v>2</v>
      </c>
      <c r="S216" s="68">
        <v>240</v>
      </c>
      <c r="T216" s="181"/>
      <c r="U216" s="114"/>
      <c r="V216" s="206">
        <v>3770</v>
      </c>
      <c r="W216" s="206">
        <v>30</v>
      </c>
    </row>
    <row r="217" spans="1:27" s="70" customFormat="1" ht="10.15" customHeight="1">
      <c r="A217" s="62" t="s">
        <v>195</v>
      </c>
      <c r="B217" s="63">
        <v>271</v>
      </c>
      <c r="C217" s="64" t="s">
        <v>53</v>
      </c>
      <c r="D217" s="64" t="str">
        <f t="shared" si="3"/>
        <v>20/100-271-４歳以上児</v>
      </c>
      <c r="E217" s="200">
        <v>29740</v>
      </c>
      <c r="F217" s="200">
        <v>270</v>
      </c>
      <c r="G217" s="202">
        <v>310</v>
      </c>
      <c r="H217" s="203">
        <v>3</v>
      </c>
      <c r="I217" s="67">
        <v>300</v>
      </c>
      <c r="J217" s="66">
        <v>3</v>
      </c>
      <c r="K217" s="202">
        <v>1880</v>
      </c>
      <c r="L217" s="202">
        <v>10</v>
      </c>
      <c r="M217" s="65">
        <v>520</v>
      </c>
      <c r="N217" s="65">
        <v>5</v>
      </c>
      <c r="O217" s="68">
        <v>210</v>
      </c>
      <c r="P217" s="68">
        <v>2</v>
      </c>
      <c r="Q217" s="68">
        <v>30</v>
      </c>
      <c r="R217" s="69">
        <v>1</v>
      </c>
      <c r="S217" s="68">
        <v>240</v>
      </c>
      <c r="T217" s="181"/>
      <c r="U217" s="63"/>
      <c r="V217" s="205">
        <v>3770</v>
      </c>
      <c r="W217" s="205">
        <v>30</v>
      </c>
      <c r="X217" s="72"/>
      <c r="Y217" s="72"/>
      <c r="Z217" s="72"/>
      <c r="AA217" s="72"/>
    </row>
    <row r="218" spans="1:27" s="70" customFormat="1" ht="10.15" customHeight="1">
      <c r="A218" s="62" t="s">
        <v>195</v>
      </c>
      <c r="B218" s="63">
        <v>301</v>
      </c>
      <c r="C218" s="64" t="s">
        <v>53</v>
      </c>
      <c r="D218" s="64" t="str">
        <f t="shared" si="3"/>
        <v>20/100-301-４歳以上児</v>
      </c>
      <c r="E218" s="200">
        <v>27460</v>
      </c>
      <c r="F218" s="200">
        <v>250</v>
      </c>
      <c r="G218" s="202">
        <v>280</v>
      </c>
      <c r="H218" s="203">
        <v>2</v>
      </c>
      <c r="I218" s="67">
        <v>270</v>
      </c>
      <c r="J218" s="66">
        <v>2</v>
      </c>
      <c r="K218" s="202">
        <v>1710</v>
      </c>
      <c r="L218" s="202">
        <v>10</v>
      </c>
      <c r="M218" s="65">
        <v>520</v>
      </c>
      <c r="N218" s="65">
        <v>5</v>
      </c>
      <c r="O218" s="68">
        <v>190</v>
      </c>
      <c r="P218" s="68">
        <v>1</v>
      </c>
      <c r="Q218" s="68">
        <v>30</v>
      </c>
      <c r="R218" s="69">
        <v>1</v>
      </c>
      <c r="S218" s="68">
        <v>240</v>
      </c>
      <c r="T218" s="181"/>
      <c r="U218" s="63"/>
      <c r="V218" s="205">
        <v>3770</v>
      </c>
      <c r="W218" s="205">
        <v>30</v>
      </c>
      <c r="X218" s="72"/>
      <c r="Y218" s="72"/>
      <c r="Z218" s="72"/>
      <c r="AA218" s="72"/>
    </row>
    <row r="219" spans="1:27" s="72" customFormat="1" ht="10.15" customHeight="1">
      <c r="A219" s="62" t="s">
        <v>195</v>
      </c>
      <c r="B219" s="63">
        <v>36</v>
      </c>
      <c r="C219" s="64" t="s">
        <v>53</v>
      </c>
      <c r="D219" s="64" t="str">
        <f t="shared" si="3"/>
        <v>20/100-36-４歳以上児</v>
      </c>
      <c r="E219" s="200">
        <v>59020</v>
      </c>
      <c r="F219" s="200">
        <v>570</v>
      </c>
      <c r="G219" s="202">
        <v>2080</v>
      </c>
      <c r="H219" s="203">
        <v>20</v>
      </c>
      <c r="I219" s="65">
        <v>0</v>
      </c>
      <c r="J219" s="65">
        <v>0</v>
      </c>
      <c r="K219" s="202">
        <v>12590</v>
      </c>
      <c r="L219" s="202">
        <v>120</v>
      </c>
      <c r="M219" s="65">
        <v>1800</v>
      </c>
      <c r="N219" s="65">
        <v>10</v>
      </c>
      <c r="O219" s="68">
        <v>950</v>
      </c>
      <c r="P219" s="68">
        <v>9</v>
      </c>
      <c r="Q219" s="68">
        <v>170</v>
      </c>
      <c r="R219" s="69">
        <v>1</v>
      </c>
      <c r="S219" s="68">
        <v>240</v>
      </c>
      <c r="T219" s="181"/>
      <c r="U219" s="114"/>
      <c r="V219" s="206">
        <v>3770</v>
      </c>
      <c r="W219" s="206">
        <v>30</v>
      </c>
      <c r="X219" s="70"/>
      <c r="Y219" s="70"/>
      <c r="Z219" s="70"/>
      <c r="AA219" s="70"/>
    </row>
    <row r="220" spans="1:27" s="72" customFormat="1" ht="10.15" customHeight="1">
      <c r="A220" s="62" t="s">
        <v>195</v>
      </c>
      <c r="B220" s="63">
        <v>46</v>
      </c>
      <c r="C220" s="64" t="s">
        <v>53</v>
      </c>
      <c r="D220" s="64" t="str">
        <f t="shared" si="3"/>
        <v>20/100-46-４歳以上児</v>
      </c>
      <c r="E220" s="200">
        <v>54820</v>
      </c>
      <c r="F220" s="200">
        <v>520</v>
      </c>
      <c r="G220" s="202">
        <v>1560</v>
      </c>
      <c r="H220" s="203">
        <v>10</v>
      </c>
      <c r="I220" s="65">
        <v>0</v>
      </c>
      <c r="J220" s="65">
        <v>0</v>
      </c>
      <c r="K220" s="202">
        <v>9440</v>
      </c>
      <c r="L220" s="202">
        <v>90</v>
      </c>
      <c r="M220" s="65">
        <v>1350</v>
      </c>
      <c r="N220" s="65">
        <v>10</v>
      </c>
      <c r="O220" s="68">
        <v>710</v>
      </c>
      <c r="P220" s="68">
        <v>6</v>
      </c>
      <c r="Q220" s="68">
        <v>120</v>
      </c>
      <c r="R220" s="69">
        <v>1</v>
      </c>
      <c r="S220" s="68">
        <v>240</v>
      </c>
      <c r="T220" s="181"/>
      <c r="U220" s="114"/>
      <c r="V220" s="206">
        <v>3770</v>
      </c>
      <c r="W220" s="206">
        <v>30</v>
      </c>
      <c r="X220" s="70"/>
      <c r="Y220" s="70"/>
      <c r="Z220" s="70"/>
      <c r="AA220" s="70"/>
    </row>
    <row r="221" spans="1:27" s="72" customFormat="1" ht="10.15" customHeight="1">
      <c r="A221" s="62" t="s">
        <v>195</v>
      </c>
      <c r="B221" s="63">
        <v>61</v>
      </c>
      <c r="C221" s="64" t="s">
        <v>53</v>
      </c>
      <c r="D221" s="64" t="str">
        <f t="shared" si="3"/>
        <v>20/100-61-４歳以上児</v>
      </c>
      <c r="E221" s="200">
        <v>48570</v>
      </c>
      <c r="F221" s="200">
        <v>460</v>
      </c>
      <c r="G221" s="202">
        <v>1250</v>
      </c>
      <c r="H221" s="203">
        <v>10</v>
      </c>
      <c r="I221" s="65">
        <v>0</v>
      </c>
      <c r="J221" s="65">
        <v>0</v>
      </c>
      <c r="K221" s="202">
        <v>7550</v>
      </c>
      <c r="L221" s="202">
        <v>70</v>
      </c>
      <c r="M221" s="65">
        <v>1080</v>
      </c>
      <c r="N221" s="65">
        <v>10</v>
      </c>
      <c r="O221" s="68">
        <v>590</v>
      </c>
      <c r="P221" s="68">
        <v>5</v>
      </c>
      <c r="Q221" s="68">
        <v>100</v>
      </c>
      <c r="R221" s="69">
        <v>1</v>
      </c>
      <c r="S221" s="68">
        <v>240</v>
      </c>
      <c r="T221" s="181"/>
      <c r="U221" s="114"/>
      <c r="V221" s="206">
        <v>3770</v>
      </c>
      <c r="W221" s="206">
        <v>30</v>
      </c>
      <c r="X221" s="70"/>
      <c r="Y221" s="70"/>
      <c r="Z221" s="70"/>
      <c r="AA221" s="70"/>
    </row>
    <row r="222" spans="1:27" s="72" customFormat="1" ht="10.15" customHeight="1">
      <c r="A222" s="62" t="s">
        <v>195</v>
      </c>
      <c r="B222" s="63">
        <v>76</v>
      </c>
      <c r="C222" s="64" t="s">
        <v>53</v>
      </c>
      <c r="D222" s="64" t="str">
        <f t="shared" si="3"/>
        <v>20/100-76-４歳以上児</v>
      </c>
      <c r="E222" s="200">
        <v>44370</v>
      </c>
      <c r="F222" s="200">
        <v>420</v>
      </c>
      <c r="G222" s="202">
        <v>1040</v>
      </c>
      <c r="H222" s="203">
        <v>10</v>
      </c>
      <c r="I222" s="65">
        <v>0</v>
      </c>
      <c r="J222" s="65">
        <v>0</v>
      </c>
      <c r="K222" s="202">
        <v>6290</v>
      </c>
      <c r="L222" s="202">
        <v>60</v>
      </c>
      <c r="M222" s="65">
        <v>900</v>
      </c>
      <c r="N222" s="65">
        <v>9</v>
      </c>
      <c r="O222" s="68">
        <v>520</v>
      </c>
      <c r="P222" s="68">
        <v>5</v>
      </c>
      <c r="Q222" s="68">
        <v>90</v>
      </c>
      <c r="R222" s="69">
        <v>1</v>
      </c>
      <c r="S222" s="68">
        <v>240</v>
      </c>
      <c r="T222" s="181"/>
      <c r="U222" s="63"/>
      <c r="V222" s="205">
        <v>3770</v>
      </c>
      <c r="W222" s="205">
        <v>30</v>
      </c>
    </row>
    <row r="223" spans="1:27" s="72" customFormat="1" ht="10.15" customHeight="1">
      <c r="A223" s="62" t="s">
        <v>195</v>
      </c>
      <c r="B223" s="63">
        <v>91</v>
      </c>
      <c r="C223" s="64" t="s">
        <v>53</v>
      </c>
      <c r="D223" s="64" t="str">
        <f t="shared" si="3"/>
        <v>20/100-91-４歳以上児</v>
      </c>
      <c r="E223" s="200">
        <v>41370</v>
      </c>
      <c r="F223" s="200">
        <v>390</v>
      </c>
      <c r="G223" s="202">
        <v>890</v>
      </c>
      <c r="H223" s="203">
        <v>8</v>
      </c>
      <c r="I223" s="65">
        <v>0</v>
      </c>
      <c r="J223" s="65">
        <v>0</v>
      </c>
      <c r="K223" s="202">
        <v>5390</v>
      </c>
      <c r="L223" s="202">
        <v>50</v>
      </c>
      <c r="M223" s="65">
        <v>770</v>
      </c>
      <c r="N223" s="65">
        <v>7</v>
      </c>
      <c r="O223" s="68">
        <v>460</v>
      </c>
      <c r="P223" s="68">
        <v>4</v>
      </c>
      <c r="Q223" s="68">
        <v>80</v>
      </c>
      <c r="R223" s="69">
        <v>1</v>
      </c>
      <c r="S223" s="68">
        <v>240</v>
      </c>
      <c r="T223" s="181"/>
      <c r="U223" s="63"/>
      <c r="V223" s="205">
        <v>3770</v>
      </c>
      <c r="W223" s="205">
        <v>30</v>
      </c>
    </row>
    <row r="224" spans="1:27" s="72" customFormat="1" ht="10.15" customHeight="1">
      <c r="A224" s="62" t="s">
        <v>201</v>
      </c>
      <c r="B224" s="63">
        <v>106</v>
      </c>
      <c r="C224" s="64" t="s">
        <v>53</v>
      </c>
      <c r="D224" s="64" t="str">
        <f t="shared" si="3"/>
        <v>3/100-106-４歳以上児</v>
      </c>
      <c r="E224" s="200">
        <v>34630</v>
      </c>
      <c r="F224" s="200">
        <v>320</v>
      </c>
      <c r="G224" s="202">
        <v>660</v>
      </c>
      <c r="H224" s="203">
        <v>6</v>
      </c>
      <c r="I224" s="67">
        <v>0</v>
      </c>
      <c r="J224" s="65">
        <v>0</v>
      </c>
      <c r="K224" s="202">
        <v>4100</v>
      </c>
      <c r="L224" s="202">
        <v>40</v>
      </c>
      <c r="M224" s="65">
        <v>670</v>
      </c>
      <c r="N224" s="65">
        <v>6</v>
      </c>
      <c r="O224" s="68">
        <v>420</v>
      </c>
      <c r="P224" s="68">
        <v>4</v>
      </c>
      <c r="Q224" s="68">
        <v>70</v>
      </c>
      <c r="R224" s="69">
        <v>1</v>
      </c>
      <c r="S224" s="68">
        <v>240</v>
      </c>
      <c r="T224" s="181"/>
      <c r="U224" s="63"/>
      <c r="V224" s="205">
        <v>3280</v>
      </c>
      <c r="W224" s="205">
        <v>30</v>
      </c>
    </row>
    <row r="225" spans="1:27" s="72" customFormat="1" ht="10.15" customHeight="1">
      <c r="A225" s="62" t="s">
        <v>201</v>
      </c>
      <c r="B225" s="63">
        <v>121</v>
      </c>
      <c r="C225" s="64" t="s">
        <v>53</v>
      </c>
      <c r="D225" s="64" t="str">
        <f t="shared" si="3"/>
        <v>3/100-121-４歳以上児</v>
      </c>
      <c r="E225" s="200">
        <v>33100</v>
      </c>
      <c r="F225" s="200">
        <v>310</v>
      </c>
      <c r="G225" s="202">
        <v>580</v>
      </c>
      <c r="H225" s="203">
        <v>5</v>
      </c>
      <c r="I225" s="67">
        <v>660</v>
      </c>
      <c r="J225" s="65">
        <v>6</v>
      </c>
      <c r="K225" s="202">
        <v>3640</v>
      </c>
      <c r="L225" s="202">
        <v>30</v>
      </c>
      <c r="M225" s="65">
        <v>600</v>
      </c>
      <c r="N225" s="65">
        <v>6</v>
      </c>
      <c r="O225" s="68">
        <v>390</v>
      </c>
      <c r="P225" s="68">
        <v>3</v>
      </c>
      <c r="Q225" s="68">
        <v>70</v>
      </c>
      <c r="R225" s="69">
        <v>1</v>
      </c>
      <c r="S225" s="68">
        <v>240</v>
      </c>
      <c r="T225" s="181"/>
      <c r="U225" s="63"/>
      <c r="V225" s="205">
        <v>3280</v>
      </c>
      <c r="W225" s="205">
        <v>30</v>
      </c>
    </row>
    <row r="226" spans="1:27" s="72" customFormat="1" ht="10.15" customHeight="1">
      <c r="A226" s="62" t="s">
        <v>201</v>
      </c>
      <c r="B226" s="63">
        <v>136</v>
      </c>
      <c r="C226" s="64" t="s">
        <v>53</v>
      </c>
      <c r="D226" s="64" t="str">
        <f t="shared" si="3"/>
        <v>3/100-136-４歳以上児</v>
      </c>
      <c r="E226" s="200">
        <v>31910</v>
      </c>
      <c r="F226" s="200">
        <v>290</v>
      </c>
      <c r="G226" s="202">
        <v>520</v>
      </c>
      <c r="H226" s="203">
        <v>5</v>
      </c>
      <c r="I226" s="67">
        <v>600</v>
      </c>
      <c r="J226" s="65">
        <v>6</v>
      </c>
      <c r="K226" s="202">
        <v>3280</v>
      </c>
      <c r="L226" s="202">
        <v>30</v>
      </c>
      <c r="M226" s="65">
        <v>540</v>
      </c>
      <c r="N226" s="65">
        <v>5</v>
      </c>
      <c r="O226" s="68">
        <v>370</v>
      </c>
      <c r="P226" s="68">
        <v>3</v>
      </c>
      <c r="Q226" s="68">
        <v>60</v>
      </c>
      <c r="R226" s="69">
        <v>1</v>
      </c>
      <c r="S226" s="68">
        <v>240</v>
      </c>
      <c r="T226" s="181"/>
      <c r="U226" s="63"/>
      <c r="V226" s="205">
        <v>3280</v>
      </c>
      <c r="W226" s="205">
        <v>30</v>
      </c>
    </row>
    <row r="227" spans="1:27" s="72" customFormat="1" ht="10.15" customHeight="1">
      <c r="A227" s="62" t="s">
        <v>201</v>
      </c>
      <c r="B227" s="63">
        <v>1</v>
      </c>
      <c r="C227" s="64" t="s">
        <v>53</v>
      </c>
      <c r="D227" s="64" t="str">
        <f t="shared" si="3"/>
        <v>3/100-1-４歳以上児</v>
      </c>
      <c r="E227" s="200">
        <v>113630</v>
      </c>
      <c r="F227" s="200">
        <v>1110</v>
      </c>
      <c r="G227" s="202">
        <v>5280</v>
      </c>
      <c r="H227" s="203">
        <v>50</v>
      </c>
      <c r="I227" s="67">
        <v>6010</v>
      </c>
      <c r="J227" s="65">
        <v>60</v>
      </c>
      <c r="K227" s="202">
        <v>32840</v>
      </c>
      <c r="L227" s="202">
        <v>320</v>
      </c>
      <c r="M227" s="65">
        <v>3790</v>
      </c>
      <c r="N227" s="65">
        <v>30</v>
      </c>
      <c r="O227" s="68">
        <v>2840</v>
      </c>
      <c r="P227" s="68">
        <v>20</v>
      </c>
      <c r="Q227" s="68">
        <v>500</v>
      </c>
      <c r="R227" s="69">
        <v>5</v>
      </c>
      <c r="S227" s="68">
        <v>240</v>
      </c>
      <c r="T227" s="181"/>
      <c r="U227" s="114"/>
      <c r="V227" s="206">
        <v>3280</v>
      </c>
      <c r="W227" s="206">
        <v>30</v>
      </c>
      <c r="X227" s="70"/>
      <c r="Y227" s="70"/>
      <c r="Z227" s="70"/>
      <c r="AA227" s="70"/>
    </row>
    <row r="228" spans="1:27" s="72" customFormat="1" ht="10.15" customHeight="1">
      <c r="A228" s="62" t="s">
        <v>201</v>
      </c>
      <c r="B228" s="63">
        <v>151</v>
      </c>
      <c r="C228" s="64" t="s">
        <v>53</v>
      </c>
      <c r="D228" s="64" t="str">
        <f t="shared" si="3"/>
        <v>3/100-151-４歳以上児</v>
      </c>
      <c r="E228" s="200">
        <v>30090</v>
      </c>
      <c r="F228" s="200">
        <v>280</v>
      </c>
      <c r="G228" s="202">
        <v>440</v>
      </c>
      <c r="H228" s="203">
        <v>4</v>
      </c>
      <c r="I228" s="67">
        <v>500</v>
      </c>
      <c r="J228" s="65">
        <v>5</v>
      </c>
      <c r="K228" s="202">
        <v>2730</v>
      </c>
      <c r="L228" s="202">
        <v>20</v>
      </c>
      <c r="M228" s="65">
        <v>520</v>
      </c>
      <c r="N228" s="65">
        <v>5</v>
      </c>
      <c r="O228" s="68">
        <v>320</v>
      </c>
      <c r="P228" s="68">
        <v>3</v>
      </c>
      <c r="Q228" s="68">
        <v>50</v>
      </c>
      <c r="R228" s="69">
        <v>1</v>
      </c>
      <c r="S228" s="68">
        <v>240</v>
      </c>
      <c r="T228" s="181"/>
      <c r="U228" s="63"/>
      <c r="V228" s="205">
        <v>3280</v>
      </c>
      <c r="W228" s="205">
        <v>30</v>
      </c>
    </row>
    <row r="229" spans="1:27" s="72" customFormat="1" ht="10.15" customHeight="1">
      <c r="A229" s="62" t="s">
        <v>201</v>
      </c>
      <c r="B229" s="63">
        <v>16</v>
      </c>
      <c r="C229" s="64" t="s">
        <v>53</v>
      </c>
      <c r="D229" s="64" t="str">
        <f t="shared" si="3"/>
        <v>3/100-16-４歳以上児</v>
      </c>
      <c r="E229" s="200">
        <v>69990</v>
      </c>
      <c r="F229" s="200">
        <v>680</v>
      </c>
      <c r="G229" s="202">
        <v>3170</v>
      </c>
      <c r="H229" s="203">
        <v>30</v>
      </c>
      <c r="I229" s="67">
        <v>3600</v>
      </c>
      <c r="J229" s="65">
        <v>30</v>
      </c>
      <c r="K229" s="202">
        <v>19700</v>
      </c>
      <c r="L229" s="202">
        <v>190</v>
      </c>
      <c r="M229" s="65">
        <v>2600</v>
      </c>
      <c r="N229" s="65">
        <v>20</v>
      </c>
      <c r="O229" s="68">
        <v>1700</v>
      </c>
      <c r="P229" s="68">
        <v>10</v>
      </c>
      <c r="Q229" s="68">
        <v>300</v>
      </c>
      <c r="R229" s="69">
        <v>3</v>
      </c>
      <c r="S229" s="68">
        <v>240</v>
      </c>
      <c r="T229" s="181"/>
      <c r="U229" s="114"/>
      <c r="V229" s="206">
        <v>3280</v>
      </c>
      <c r="W229" s="206">
        <v>30</v>
      </c>
      <c r="X229" s="70"/>
      <c r="Y229" s="70"/>
      <c r="Z229" s="70"/>
      <c r="AA229" s="70"/>
    </row>
    <row r="230" spans="1:27" s="72" customFormat="1" ht="10.15" customHeight="1">
      <c r="A230" s="62" t="s">
        <v>201</v>
      </c>
      <c r="B230" s="63">
        <v>181</v>
      </c>
      <c r="C230" s="64" t="s">
        <v>53</v>
      </c>
      <c r="D230" s="64" t="str">
        <f t="shared" si="3"/>
        <v>3/100-181-４歳以上児</v>
      </c>
      <c r="E230" s="200">
        <v>28780</v>
      </c>
      <c r="F230" s="200">
        <v>260</v>
      </c>
      <c r="G230" s="202">
        <v>370</v>
      </c>
      <c r="H230" s="203">
        <v>3</v>
      </c>
      <c r="I230" s="67">
        <v>430</v>
      </c>
      <c r="J230" s="65">
        <v>4</v>
      </c>
      <c r="K230" s="202">
        <v>2340</v>
      </c>
      <c r="L230" s="202">
        <v>20</v>
      </c>
      <c r="M230" s="65">
        <v>520</v>
      </c>
      <c r="N230" s="65">
        <v>5</v>
      </c>
      <c r="O230" s="68">
        <v>280</v>
      </c>
      <c r="P230" s="68">
        <v>2</v>
      </c>
      <c r="Q230" s="68">
        <v>50</v>
      </c>
      <c r="R230" s="69">
        <v>1</v>
      </c>
      <c r="S230" s="68">
        <v>240</v>
      </c>
      <c r="T230" s="181"/>
      <c r="U230" s="63"/>
      <c r="V230" s="205">
        <v>3280</v>
      </c>
      <c r="W230" s="205">
        <v>30</v>
      </c>
    </row>
    <row r="231" spans="1:27" s="72" customFormat="1" ht="10.15" customHeight="1">
      <c r="A231" s="62" t="s">
        <v>201</v>
      </c>
      <c r="B231" s="63">
        <v>211</v>
      </c>
      <c r="C231" s="64" t="s">
        <v>53</v>
      </c>
      <c r="D231" s="64" t="str">
        <f t="shared" si="3"/>
        <v>3/100-211-４歳以上児</v>
      </c>
      <c r="E231" s="200">
        <v>27810</v>
      </c>
      <c r="F231" s="200">
        <v>250</v>
      </c>
      <c r="G231" s="202">
        <v>330</v>
      </c>
      <c r="H231" s="203">
        <v>3</v>
      </c>
      <c r="I231" s="67">
        <v>370</v>
      </c>
      <c r="J231" s="65">
        <v>3</v>
      </c>
      <c r="K231" s="202">
        <v>2050</v>
      </c>
      <c r="L231" s="202">
        <v>20</v>
      </c>
      <c r="M231" s="65">
        <v>520</v>
      </c>
      <c r="N231" s="65">
        <v>5</v>
      </c>
      <c r="O231" s="68">
        <v>260</v>
      </c>
      <c r="P231" s="68">
        <v>2</v>
      </c>
      <c r="Q231" s="68">
        <v>40</v>
      </c>
      <c r="R231" s="69">
        <v>1</v>
      </c>
      <c r="S231" s="68">
        <v>240</v>
      </c>
      <c r="T231" s="181"/>
      <c r="U231" s="63"/>
      <c r="V231" s="205">
        <v>3280</v>
      </c>
      <c r="W231" s="205">
        <v>30</v>
      </c>
    </row>
    <row r="232" spans="1:27" s="72" customFormat="1" ht="10.15" customHeight="1">
      <c r="A232" s="62" t="s">
        <v>201</v>
      </c>
      <c r="B232" s="63">
        <v>241</v>
      </c>
      <c r="C232" s="64" t="s">
        <v>53</v>
      </c>
      <c r="D232" s="64" t="str">
        <f t="shared" si="3"/>
        <v>3/100-241-４歳以上児</v>
      </c>
      <c r="E232" s="200">
        <v>27050</v>
      </c>
      <c r="F232" s="200">
        <v>250</v>
      </c>
      <c r="G232" s="202">
        <v>290</v>
      </c>
      <c r="H232" s="203">
        <v>2</v>
      </c>
      <c r="I232" s="67">
        <v>330</v>
      </c>
      <c r="J232" s="65">
        <v>3</v>
      </c>
      <c r="K232" s="202">
        <v>1820</v>
      </c>
      <c r="L232" s="202">
        <v>10</v>
      </c>
      <c r="M232" s="65">
        <v>520</v>
      </c>
      <c r="N232" s="65">
        <v>5</v>
      </c>
      <c r="O232" s="68">
        <v>230</v>
      </c>
      <c r="P232" s="68">
        <v>2</v>
      </c>
      <c r="Q232" s="68">
        <v>40</v>
      </c>
      <c r="R232" s="69">
        <v>1</v>
      </c>
      <c r="S232" s="68">
        <v>240</v>
      </c>
      <c r="T232" s="181"/>
      <c r="U232" s="63"/>
      <c r="V232" s="205">
        <v>3280</v>
      </c>
      <c r="W232" s="205">
        <v>30</v>
      </c>
    </row>
    <row r="233" spans="1:27" s="72" customFormat="1" ht="10.15" customHeight="1">
      <c r="A233" s="62" t="s">
        <v>201</v>
      </c>
      <c r="B233" s="63">
        <v>26</v>
      </c>
      <c r="C233" s="64" t="s">
        <v>53</v>
      </c>
      <c r="D233" s="64" t="str">
        <f t="shared" si="3"/>
        <v>3/100-26-４歳以上児</v>
      </c>
      <c r="E233" s="200">
        <v>51290</v>
      </c>
      <c r="F233" s="200">
        <v>490</v>
      </c>
      <c r="G233" s="202">
        <v>2260</v>
      </c>
      <c r="H233" s="203">
        <v>20</v>
      </c>
      <c r="I233" s="67">
        <v>2570</v>
      </c>
      <c r="J233" s="65">
        <v>20</v>
      </c>
      <c r="K233" s="202">
        <v>14070</v>
      </c>
      <c r="L233" s="202">
        <v>140</v>
      </c>
      <c r="M233" s="65">
        <v>2090</v>
      </c>
      <c r="N233" s="65">
        <v>20</v>
      </c>
      <c r="O233" s="68">
        <v>1220</v>
      </c>
      <c r="P233" s="68">
        <v>10</v>
      </c>
      <c r="Q233" s="68">
        <v>210</v>
      </c>
      <c r="R233" s="69">
        <v>2</v>
      </c>
      <c r="S233" s="68">
        <v>240</v>
      </c>
      <c r="T233" s="181"/>
      <c r="U233" s="114"/>
      <c r="V233" s="206">
        <v>3280</v>
      </c>
      <c r="W233" s="206">
        <v>30</v>
      </c>
      <c r="X233" s="70"/>
      <c r="Y233" s="70"/>
      <c r="Z233" s="70"/>
      <c r="AA233" s="70"/>
    </row>
    <row r="234" spans="1:27" s="72" customFormat="1" ht="10.15" customHeight="1">
      <c r="A234" s="62" t="s">
        <v>201</v>
      </c>
      <c r="B234" s="63">
        <v>271</v>
      </c>
      <c r="C234" s="64" t="s">
        <v>53</v>
      </c>
      <c r="D234" s="64" t="str">
        <f t="shared" si="3"/>
        <v>3/100-271-４歳以上児</v>
      </c>
      <c r="E234" s="200">
        <v>26450</v>
      </c>
      <c r="F234" s="200">
        <v>240</v>
      </c>
      <c r="G234" s="202">
        <v>260</v>
      </c>
      <c r="H234" s="203">
        <v>2</v>
      </c>
      <c r="I234" s="67">
        <v>300</v>
      </c>
      <c r="J234" s="65">
        <v>3</v>
      </c>
      <c r="K234" s="202">
        <v>1640</v>
      </c>
      <c r="L234" s="202">
        <v>10</v>
      </c>
      <c r="M234" s="65">
        <v>520</v>
      </c>
      <c r="N234" s="65">
        <v>5</v>
      </c>
      <c r="O234" s="68">
        <v>210</v>
      </c>
      <c r="P234" s="68">
        <v>2</v>
      </c>
      <c r="Q234" s="68">
        <v>30</v>
      </c>
      <c r="R234" s="69">
        <v>1</v>
      </c>
      <c r="S234" s="68">
        <v>240</v>
      </c>
      <c r="T234" s="181"/>
      <c r="U234" s="63"/>
      <c r="V234" s="205">
        <v>3280</v>
      </c>
      <c r="W234" s="205">
        <v>30</v>
      </c>
    </row>
    <row r="235" spans="1:27" s="72" customFormat="1" ht="10.15" customHeight="1">
      <c r="A235" s="62" t="s">
        <v>201</v>
      </c>
      <c r="B235" s="63">
        <v>301</v>
      </c>
      <c r="C235" s="64" t="s">
        <v>53</v>
      </c>
      <c r="D235" s="64" t="str">
        <f t="shared" si="3"/>
        <v>3/100-301-４歳以上児</v>
      </c>
      <c r="E235" s="200">
        <v>24460</v>
      </c>
      <c r="F235" s="200">
        <v>220</v>
      </c>
      <c r="G235" s="202">
        <v>240</v>
      </c>
      <c r="H235" s="203">
        <v>2</v>
      </c>
      <c r="I235" s="67">
        <v>270</v>
      </c>
      <c r="J235" s="65">
        <v>2</v>
      </c>
      <c r="K235" s="202">
        <v>1490</v>
      </c>
      <c r="L235" s="202">
        <v>10</v>
      </c>
      <c r="M235" s="65">
        <v>520</v>
      </c>
      <c r="N235" s="65">
        <v>5</v>
      </c>
      <c r="O235" s="68">
        <v>190</v>
      </c>
      <c r="P235" s="68">
        <v>1</v>
      </c>
      <c r="Q235" s="68">
        <v>30</v>
      </c>
      <c r="R235" s="69">
        <v>1</v>
      </c>
      <c r="S235" s="68">
        <v>240</v>
      </c>
      <c r="T235" s="181"/>
      <c r="U235" s="63"/>
      <c r="V235" s="205">
        <v>3280</v>
      </c>
      <c r="W235" s="205">
        <v>30</v>
      </c>
    </row>
    <row r="236" spans="1:27" s="72" customFormat="1" ht="10.15" customHeight="1">
      <c r="A236" s="62" t="s">
        <v>201</v>
      </c>
      <c r="B236" s="63">
        <v>36</v>
      </c>
      <c r="C236" s="64" t="s">
        <v>53</v>
      </c>
      <c r="D236" s="64" t="str">
        <f t="shared" si="3"/>
        <v>3/100-36-４歳以上児</v>
      </c>
      <c r="E236" s="200">
        <v>51910</v>
      </c>
      <c r="F236" s="200">
        <v>490</v>
      </c>
      <c r="G236" s="202">
        <v>1760</v>
      </c>
      <c r="H236" s="203">
        <v>10</v>
      </c>
      <c r="I236" s="67">
        <v>0</v>
      </c>
      <c r="J236" s="65">
        <v>0</v>
      </c>
      <c r="K236" s="202">
        <v>10940</v>
      </c>
      <c r="L236" s="202">
        <v>100</v>
      </c>
      <c r="M236" s="65">
        <v>1800</v>
      </c>
      <c r="N236" s="65">
        <v>10</v>
      </c>
      <c r="O236" s="68">
        <v>950</v>
      </c>
      <c r="P236" s="68">
        <v>9</v>
      </c>
      <c r="Q236" s="68">
        <v>170</v>
      </c>
      <c r="R236" s="69">
        <v>1</v>
      </c>
      <c r="S236" s="68">
        <v>240</v>
      </c>
      <c r="T236" s="181"/>
      <c r="U236" s="114"/>
      <c r="V236" s="206">
        <v>3280</v>
      </c>
      <c r="W236" s="206">
        <v>30</v>
      </c>
      <c r="X236" s="70"/>
      <c r="Y236" s="70"/>
      <c r="Z236" s="70"/>
      <c r="AA236" s="70"/>
    </row>
    <row r="237" spans="1:27" s="72" customFormat="1" ht="10.15" customHeight="1">
      <c r="A237" s="62" t="s">
        <v>201</v>
      </c>
      <c r="B237" s="63">
        <v>46</v>
      </c>
      <c r="C237" s="64" t="s">
        <v>53</v>
      </c>
      <c r="D237" s="64" t="str">
        <f t="shared" si="3"/>
        <v>3/100-46-４歳以上児</v>
      </c>
      <c r="E237" s="200">
        <v>48250</v>
      </c>
      <c r="F237" s="200">
        <v>460</v>
      </c>
      <c r="G237" s="202">
        <v>1320</v>
      </c>
      <c r="H237" s="203">
        <v>10</v>
      </c>
      <c r="I237" s="67">
        <v>0</v>
      </c>
      <c r="J237" s="65">
        <v>0</v>
      </c>
      <c r="K237" s="202">
        <v>8210</v>
      </c>
      <c r="L237" s="202">
        <v>80</v>
      </c>
      <c r="M237" s="65">
        <v>1350</v>
      </c>
      <c r="N237" s="65">
        <v>10</v>
      </c>
      <c r="O237" s="68">
        <v>710</v>
      </c>
      <c r="P237" s="68">
        <v>6</v>
      </c>
      <c r="Q237" s="68">
        <v>120</v>
      </c>
      <c r="R237" s="69">
        <v>1</v>
      </c>
      <c r="S237" s="68">
        <v>240</v>
      </c>
      <c r="T237" s="181"/>
      <c r="U237" s="114"/>
      <c r="V237" s="206">
        <v>3280</v>
      </c>
      <c r="W237" s="206">
        <v>30</v>
      </c>
      <c r="X237" s="70"/>
      <c r="Y237" s="70"/>
      <c r="Z237" s="70"/>
      <c r="AA237" s="70"/>
    </row>
    <row r="238" spans="1:27" s="72" customFormat="1" ht="10.15" customHeight="1">
      <c r="A238" s="62" t="s">
        <v>201</v>
      </c>
      <c r="B238" s="63">
        <v>61</v>
      </c>
      <c r="C238" s="64" t="s">
        <v>53</v>
      </c>
      <c r="D238" s="64" t="str">
        <f t="shared" si="3"/>
        <v>3/100-61-４歳以上児</v>
      </c>
      <c r="E238" s="200">
        <v>42820</v>
      </c>
      <c r="F238" s="200">
        <v>400</v>
      </c>
      <c r="G238" s="202">
        <v>1050</v>
      </c>
      <c r="H238" s="203">
        <v>10</v>
      </c>
      <c r="I238" s="67">
        <v>0</v>
      </c>
      <c r="J238" s="65">
        <v>0</v>
      </c>
      <c r="K238" s="202">
        <v>6560</v>
      </c>
      <c r="L238" s="202">
        <v>60</v>
      </c>
      <c r="M238" s="65">
        <v>1080</v>
      </c>
      <c r="N238" s="65">
        <v>10</v>
      </c>
      <c r="O238" s="68">
        <v>590</v>
      </c>
      <c r="P238" s="68">
        <v>5</v>
      </c>
      <c r="Q238" s="68">
        <v>100</v>
      </c>
      <c r="R238" s="69">
        <v>1</v>
      </c>
      <c r="S238" s="68">
        <v>240</v>
      </c>
      <c r="T238" s="181"/>
      <c r="U238" s="114"/>
      <c r="V238" s="206">
        <v>3280</v>
      </c>
      <c r="W238" s="206">
        <v>30</v>
      </c>
      <c r="X238" s="70"/>
      <c r="Y238" s="70"/>
      <c r="Z238" s="70"/>
      <c r="AA238" s="70"/>
    </row>
    <row r="239" spans="1:27" s="72" customFormat="1" ht="10.15" customHeight="1">
      <c r="A239" s="62" t="s">
        <v>201</v>
      </c>
      <c r="B239" s="63">
        <v>76</v>
      </c>
      <c r="C239" s="64" t="s">
        <v>53</v>
      </c>
      <c r="D239" s="64" t="str">
        <f t="shared" si="3"/>
        <v>3/100-76-４歳以上児</v>
      </c>
      <c r="E239" s="200">
        <v>39170</v>
      </c>
      <c r="F239" s="200">
        <v>370</v>
      </c>
      <c r="G239" s="202">
        <v>880</v>
      </c>
      <c r="H239" s="203">
        <v>8</v>
      </c>
      <c r="I239" s="67">
        <v>0</v>
      </c>
      <c r="J239" s="65">
        <v>0</v>
      </c>
      <c r="K239" s="202">
        <v>5470</v>
      </c>
      <c r="L239" s="202">
        <v>50</v>
      </c>
      <c r="M239" s="65">
        <v>900</v>
      </c>
      <c r="N239" s="65">
        <v>9</v>
      </c>
      <c r="O239" s="68">
        <v>520</v>
      </c>
      <c r="P239" s="68">
        <v>5</v>
      </c>
      <c r="Q239" s="68">
        <v>90</v>
      </c>
      <c r="R239" s="69">
        <v>1</v>
      </c>
      <c r="S239" s="68">
        <v>240</v>
      </c>
      <c r="T239" s="181"/>
      <c r="U239" s="63"/>
      <c r="V239" s="205">
        <v>3280</v>
      </c>
      <c r="W239" s="205">
        <v>30</v>
      </c>
    </row>
    <row r="240" spans="1:27" s="72" customFormat="1" ht="10.15" customHeight="1">
      <c r="A240" s="62" t="s">
        <v>201</v>
      </c>
      <c r="B240" s="63">
        <v>91</v>
      </c>
      <c r="C240" s="64" t="s">
        <v>53</v>
      </c>
      <c r="D240" s="64" t="str">
        <f t="shared" si="3"/>
        <v>3/100-91-４歳以上児</v>
      </c>
      <c r="E240" s="200">
        <v>36560</v>
      </c>
      <c r="F240" s="200">
        <v>340</v>
      </c>
      <c r="G240" s="202">
        <v>750</v>
      </c>
      <c r="H240" s="203">
        <v>7</v>
      </c>
      <c r="I240" s="67">
        <v>0</v>
      </c>
      <c r="J240" s="65">
        <v>0</v>
      </c>
      <c r="K240" s="202">
        <v>4690</v>
      </c>
      <c r="L240" s="202">
        <v>40</v>
      </c>
      <c r="M240" s="65">
        <v>770</v>
      </c>
      <c r="N240" s="65">
        <v>7</v>
      </c>
      <c r="O240" s="68">
        <v>460</v>
      </c>
      <c r="P240" s="68">
        <v>4</v>
      </c>
      <c r="Q240" s="68">
        <v>80</v>
      </c>
      <c r="R240" s="69">
        <v>1</v>
      </c>
      <c r="S240" s="68">
        <v>240</v>
      </c>
      <c r="T240" s="181"/>
      <c r="U240" s="63"/>
      <c r="V240" s="205">
        <v>3280</v>
      </c>
      <c r="W240" s="205">
        <v>30</v>
      </c>
    </row>
    <row r="241" spans="1:27" s="70" customFormat="1" ht="10.15" customHeight="1">
      <c r="A241" s="62" t="s">
        <v>200</v>
      </c>
      <c r="B241" s="63">
        <v>106</v>
      </c>
      <c r="C241" s="64" t="s">
        <v>53</v>
      </c>
      <c r="D241" s="64" t="str">
        <f t="shared" si="3"/>
        <v>6/100-106-４歳以上児</v>
      </c>
      <c r="E241" s="200">
        <v>35430</v>
      </c>
      <c r="F241" s="200">
        <v>330</v>
      </c>
      <c r="G241" s="202">
        <v>680</v>
      </c>
      <c r="H241" s="203">
        <v>6</v>
      </c>
      <c r="I241" s="67">
        <v>0</v>
      </c>
      <c r="J241" s="65">
        <v>0</v>
      </c>
      <c r="K241" s="202">
        <v>4210</v>
      </c>
      <c r="L241" s="202">
        <v>40</v>
      </c>
      <c r="M241" s="65">
        <v>670</v>
      </c>
      <c r="N241" s="65">
        <v>6</v>
      </c>
      <c r="O241" s="68">
        <v>420</v>
      </c>
      <c r="P241" s="68">
        <v>4</v>
      </c>
      <c r="Q241" s="68">
        <v>70</v>
      </c>
      <c r="R241" s="69">
        <v>1</v>
      </c>
      <c r="S241" s="68">
        <v>240</v>
      </c>
      <c r="T241" s="181"/>
      <c r="U241" s="63"/>
      <c r="V241" s="205">
        <v>3370</v>
      </c>
      <c r="W241" s="205">
        <v>30</v>
      </c>
      <c r="X241" s="72"/>
      <c r="Y241" s="72"/>
      <c r="Z241" s="72"/>
      <c r="AA241" s="72"/>
    </row>
    <row r="242" spans="1:27" s="70" customFormat="1" ht="10.15" customHeight="1">
      <c r="A242" s="62" t="s">
        <v>200</v>
      </c>
      <c r="B242" s="63">
        <v>121</v>
      </c>
      <c r="C242" s="64" t="s">
        <v>53</v>
      </c>
      <c r="D242" s="64" t="str">
        <f t="shared" si="3"/>
        <v>6/100-121-４歳以上児</v>
      </c>
      <c r="E242" s="200">
        <v>33860</v>
      </c>
      <c r="F242" s="200">
        <v>310</v>
      </c>
      <c r="G242" s="202">
        <v>600</v>
      </c>
      <c r="H242" s="203">
        <v>6</v>
      </c>
      <c r="I242" s="67">
        <v>660</v>
      </c>
      <c r="J242" s="65">
        <v>6</v>
      </c>
      <c r="K242" s="202">
        <v>3740</v>
      </c>
      <c r="L242" s="202">
        <v>30</v>
      </c>
      <c r="M242" s="65">
        <v>600</v>
      </c>
      <c r="N242" s="65">
        <v>6</v>
      </c>
      <c r="O242" s="68">
        <v>390</v>
      </c>
      <c r="P242" s="68">
        <v>3</v>
      </c>
      <c r="Q242" s="68">
        <v>70</v>
      </c>
      <c r="R242" s="69">
        <v>1</v>
      </c>
      <c r="S242" s="68">
        <v>240</v>
      </c>
      <c r="T242" s="181"/>
      <c r="U242" s="63"/>
      <c r="V242" s="205">
        <v>3370</v>
      </c>
      <c r="W242" s="205">
        <v>30</v>
      </c>
      <c r="X242" s="72"/>
      <c r="Y242" s="72"/>
      <c r="Z242" s="72"/>
      <c r="AA242" s="72"/>
    </row>
    <row r="243" spans="1:27" s="70" customFormat="1" ht="10.15" customHeight="1">
      <c r="A243" s="62" t="s">
        <v>200</v>
      </c>
      <c r="B243" s="63">
        <v>136</v>
      </c>
      <c r="C243" s="64" t="s">
        <v>53</v>
      </c>
      <c r="D243" s="64" t="str">
        <f t="shared" si="3"/>
        <v>6/100-136-４歳以上児</v>
      </c>
      <c r="E243" s="200">
        <v>32630</v>
      </c>
      <c r="F243" s="200">
        <v>300</v>
      </c>
      <c r="G243" s="202">
        <v>540</v>
      </c>
      <c r="H243" s="203">
        <v>5</v>
      </c>
      <c r="I243" s="67">
        <v>600</v>
      </c>
      <c r="J243" s="65">
        <v>6</v>
      </c>
      <c r="K243" s="202">
        <v>3370</v>
      </c>
      <c r="L243" s="202">
        <v>30</v>
      </c>
      <c r="M243" s="65">
        <v>540</v>
      </c>
      <c r="N243" s="65">
        <v>5</v>
      </c>
      <c r="O243" s="68">
        <v>370</v>
      </c>
      <c r="P243" s="68">
        <v>3</v>
      </c>
      <c r="Q243" s="68">
        <v>60</v>
      </c>
      <c r="R243" s="69">
        <v>1</v>
      </c>
      <c r="S243" s="68">
        <v>240</v>
      </c>
      <c r="T243" s="181"/>
      <c r="U243" s="63"/>
      <c r="V243" s="205">
        <v>3370</v>
      </c>
      <c r="W243" s="205">
        <v>30</v>
      </c>
      <c r="X243" s="72"/>
      <c r="Y243" s="72"/>
      <c r="Z243" s="72"/>
      <c r="AA243" s="72"/>
    </row>
    <row r="244" spans="1:27" s="70" customFormat="1" ht="10.15" customHeight="1">
      <c r="A244" s="62" t="s">
        <v>200</v>
      </c>
      <c r="B244" s="63">
        <v>1</v>
      </c>
      <c r="C244" s="64" t="s">
        <v>53</v>
      </c>
      <c r="D244" s="64" t="str">
        <f t="shared" si="3"/>
        <v>6/100-1-４歳以上児</v>
      </c>
      <c r="E244" s="200">
        <v>116520</v>
      </c>
      <c r="F244" s="200">
        <v>1140</v>
      </c>
      <c r="G244" s="202">
        <v>5460</v>
      </c>
      <c r="H244" s="203">
        <v>50</v>
      </c>
      <c r="I244" s="67">
        <v>6010</v>
      </c>
      <c r="J244" s="65">
        <v>60</v>
      </c>
      <c r="K244" s="202">
        <v>33710</v>
      </c>
      <c r="L244" s="202">
        <v>330</v>
      </c>
      <c r="M244" s="65">
        <v>3790</v>
      </c>
      <c r="N244" s="65">
        <v>30</v>
      </c>
      <c r="O244" s="68">
        <v>2840</v>
      </c>
      <c r="P244" s="68">
        <v>20</v>
      </c>
      <c r="Q244" s="68">
        <v>500</v>
      </c>
      <c r="R244" s="69">
        <v>5</v>
      </c>
      <c r="S244" s="68">
        <v>240</v>
      </c>
      <c r="T244" s="181"/>
      <c r="U244" s="114"/>
      <c r="V244" s="206">
        <v>3370</v>
      </c>
      <c r="W244" s="206">
        <v>30</v>
      </c>
    </row>
    <row r="245" spans="1:27" s="70" customFormat="1" ht="10.15" customHeight="1">
      <c r="A245" s="62" t="s">
        <v>200</v>
      </c>
      <c r="B245" s="63">
        <v>151</v>
      </c>
      <c r="C245" s="64" t="s">
        <v>53</v>
      </c>
      <c r="D245" s="64" t="str">
        <f t="shared" si="3"/>
        <v>6/100-151-４歳以上児</v>
      </c>
      <c r="E245" s="200">
        <v>30770</v>
      </c>
      <c r="F245" s="200">
        <v>280</v>
      </c>
      <c r="G245" s="202">
        <v>450</v>
      </c>
      <c r="H245" s="203">
        <v>4</v>
      </c>
      <c r="I245" s="67">
        <v>500</v>
      </c>
      <c r="J245" s="65">
        <v>5</v>
      </c>
      <c r="K245" s="202">
        <v>2800</v>
      </c>
      <c r="L245" s="202">
        <v>20</v>
      </c>
      <c r="M245" s="65">
        <v>520</v>
      </c>
      <c r="N245" s="65">
        <v>5</v>
      </c>
      <c r="O245" s="68">
        <v>320</v>
      </c>
      <c r="P245" s="68">
        <v>3</v>
      </c>
      <c r="Q245" s="68">
        <v>50</v>
      </c>
      <c r="R245" s="69">
        <v>1</v>
      </c>
      <c r="S245" s="68">
        <v>240</v>
      </c>
      <c r="T245" s="181"/>
      <c r="U245" s="63"/>
      <c r="V245" s="205">
        <v>3370</v>
      </c>
      <c r="W245" s="205">
        <v>30</v>
      </c>
      <c r="X245" s="72"/>
      <c r="Y245" s="72"/>
      <c r="Z245" s="72"/>
      <c r="AA245" s="72"/>
    </row>
    <row r="246" spans="1:27" s="70" customFormat="1" ht="10.15" customHeight="1">
      <c r="A246" s="62" t="s">
        <v>200</v>
      </c>
      <c r="B246" s="63">
        <v>16</v>
      </c>
      <c r="C246" s="64" t="s">
        <v>53</v>
      </c>
      <c r="D246" s="64" t="str">
        <f t="shared" si="3"/>
        <v>6/100-16-４歳以上児</v>
      </c>
      <c r="E246" s="200">
        <v>71730</v>
      </c>
      <c r="F246" s="200">
        <v>690</v>
      </c>
      <c r="G246" s="202">
        <v>3270</v>
      </c>
      <c r="H246" s="203">
        <v>30</v>
      </c>
      <c r="I246" s="67">
        <v>3600</v>
      </c>
      <c r="J246" s="65">
        <v>30</v>
      </c>
      <c r="K246" s="202">
        <v>20230</v>
      </c>
      <c r="L246" s="202">
        <v>200</v>
      </c>
      <c r="M246" s="65">
        <v>2600</v>
      </c>
      <c r="N246" s="65">
        <v>20</v>
      </c>
      <c r="O246" s="68">
        <v>1700</v>
      </c>
      <c r="P246" s="68">
        <v>10</v>
      </c>
      <c r="Q246" s="68">
        <v>300</v>
      </c>
      <c r="R246" s="69">
        <v>3</v>
      </c>
      <c r="S246" s="68">
        <v>240</v>
      </c>
      <c r="T246" s="181"/>
      <c r="U246" s="114"/>
      <c r="V246" s="206">
        <v>3370</v>
      </c>
      <c r="W246" s="206">
        <v>30</v>
      </c>
    </row>
    <row r="247" spans="1:27" s="70" customFormat="1" ht="10.15" customHeight="1">
      <c r="A247" s="62" t="s">
        <v>200</v>
      </c>
      <c r="B247" s="63">
        <v>181</v>
      </c>
      <c r="C247" s="64" t="s">
        <v>53</v>
      </c>
      <c r="D247" s="64" t="str">
        <f t="shared" si="3"/>
        <v>6/100-181-４歳以上児</v>
      </c>
      <c r="E247" s="200">
        <v>29420</v>
      </c>
      <c r="F247" s="200">
        <v>270</v>
      </c>
      <c r="G247" s="202">
        <v>390</v>
      </c>
      <c r="H247" s="203">
        <v>3</v>
      </c>
      <c r="I247" s="67">
        <v>430</v>
      </c>
      <c r="J247" s="65">
        <v>4</v>
      </c>
      <c r="K247" s="202">
        <v>2400</v>
      </c>
      <c r="L247" s="202">
        <v>20</v>
      </c>
      <c r="M247" s="65">
        <v>520</v>
      </c>
      <c r="N247" s="65">
        <v>5</v>
      </c>
      <c r="O247" s="68">
        <v>280</v>
      </c>
      <c r="P247" s="68">
        <v>2</v>
      </c>
      <c r="Q247" s="68">
        <v>50</v>
      </c>
      <c r="R247" s="69">
        <v>1</v>
      </c>
      <c r="S247" s="68">
        <v>240</v>
      </c>
      <c r="T247" s="181"/>
      <c r="U247" s="63"/>
      <c r="V247" s="205">
        <v>3370</v>
      </c>
      <c r="W247" s="205">
        <v>30</v>
      </c>
      <c r="X247" s="72"/>
      <c r="Y247" s="72"/>
      <c r="Z247" s="72"/>
      <c r="AA247" s="72"/>
    </row>
    <row r="248" spans="1:27" s="70" customFormat="1" ht="10.15" customHeight="1">
      <c r="A248" s="62" t="s">
        <v>200</v>
      </c>
      <c r="B248" s="63">
        <v>211</v>
      </c>
      <c r="C248" s="64" t="s">
        <v>53</v>
      </c>
      <c r="D248" s="64" t="str">
        <f t="shared" si="3"/>
        <v>6/100-211-４歳以上児</v>
      </c>
      <c r="E248" s="200">
        <v>28420</v>
      </c>
      <c r="F248" s="200">
        <v>260</v>
      </c>
      <c r="G248" s="202">
        <v>340</v>
      </c>
      <c r="H248" s="203">
        <v>3</v>
      </c>
      <c r="I248" s="67">
        <v>370</v>
      </c>
      <c r="J248" s="65">
        <v>3</v>
      </c>
      <c r="K248" s="202">
        <v>2100</v>
      </c>
      <c r="L248" s="202">
        <v>20</v>
      </c>
      <c r="M248" s="65">
        <v>520</v>
      </c>
      <c r="N248" s="65">
        <v>5</v>
      </c>
      <c r="O248" s="68">
        <v>260</v>
      </c>
      <c r="P248" s="68">
        <v>2</v>
      </c>
      <c r="Q248" s="68">
        <v>40</v>
      </c>
      <c r="R248" s="69">
        <v>1</v>
      </c>
      <c r="S248" s="68">
        <v>240</v>
      </c>
      <c r="T248" s="181"/>
      <c r="U248" s="63"/>
      <c r="V248" s="205">
        <v>3370</v>
      </c>
      <c r="W248" s="205">
        <v>30</v>
      </c>
      <c r="X248" s="72"/>
      <c r="Y248" s="72"/>
      <c r="Z248" s="72"/>
      <c r="AA248" s="72"/>
    </row>
    <row r="249" spans="1:27" s="70" customFormat="1" ht="10.15" customHeight="1">
      <c r="A249" s="62" t="s">
        <v>200</v>
      </c>
      <c r="B249" s="63">
        <v>241</v>
      </c>
      <c r="C249" s="64" t="s">
        <v>53</v>
      </c>
      <c r="D249" s="64" t="str">
        <f t="shared" si="3"/>
        <v>6/100-241-４歳以上児</v>
      </c>
      <c r="E249" s="200">
        <v>27650</v>
      </c>
      <c r="F249" s="200">
        <v>250</v>
      </c>
      <c r="G249" s="202">
        <v>300</v>
      </c>
      <c r="H249" s="203">
        <v>3</v>
      </c>
      <c r="I249" s="67">
        <v>330</v>
      </c>
      <c r="J249" s="65">
        <v>3</v>
      </c>
      <c r="K249" s="202">
        <v>1870</v>
      </c>
      <c r="L249" s="202">
        <v>10</v>
      </c>
      <c r="M249" s="65">
        <v>520</v>
      </c>
      <c r="N249" s="65">
        <v>5</v>
      </c>
      <c r="O249" s="68">
        <v>230</v>
      </c>
      <c r="P249" s="68">
        <v>2</v>
      </c>
      <c r="Q249" s="68">
        <v>40</v>
      </c>
      <c r="R249" s="69">
        <v>1</v>
      </c>
      <c r="S249" s="68">
        <v>240</v>
      </c>
      <c r="T249" s="181"/>
      <c r="U249" s="63"/>
      <c r="V249" s="205">
        <v>3370</v>
      </c>
      <c r="W249" s="205">
        <v>30</v>
      </c>
      <c r="X249" s="72"/>
      <c r="Y249" s="72"/>
      <c r="Z249" s="72"/>
      <c r="AA249" s="72"/>
    </row>
    <row r="250" spans="1:27" s="70" customFormat="1" ht="10.15" customHeight="1">
      <c r="A250" s="62" t="s">
        <v>200</v>
      </c>
      <c r="B250" s="63">
        <v>26</v>
      </c>
      <c r="C250" s="64" t="s">
        <v>53</v>
      </c>
      <c r="D250" s="64" t="str">
        <f t="shared" si="3"/>
        <v>6/100-26-４歳以上児</v>
      </c>
      <c r="E250" s="200">
        <v>52530</v>
      </c>
      <c r="F250" s="200">
        <v>500</v>
      </c>
      <c r="G250" s="202">
        <v>2340</v>
      </c>
      <c r="H250" s="203">
        <v>20</v>
      </c>
      <c r="I250" s="67">
        <v>2570</v>
      </c>
      <c r="J250" s="65">
        <v>20</v>
      </c>
      <c r="K250" s="202">
        <v>14450</v>
      </c>
      <c r="L250" s="202">
        <v>140</v>
      </c>
      <c r="M250" s="65">
        <v>2090</v>
      </c>
      <c r="N250" s="65">
        <v>20</v>
      </c>
      <c r="O250" s="68">
        <v>1220</v>
      </c>
      <c r="P250" s="68">
        <v>10</v>
      </c>
      <c r="Q250" s="68">
        <v>210</v>
      </c>
      <c r="R250" s="69">
        <v>2</v>
      </c>
      <c r="S250" s="68">
        <v>240</v>
      </c>
      <c r="T250" s="181"/>
      <c r="U250" s="114"/>
      <c r="V250" s="206">
        <v>3370</v>
      </c>
      <c r="W250" s="206">
        <v>30</v>
      </c>
    </row>
    <row r="251" spans="1:27" s="70" customFormat="1" ht="10.15" customHeight="1">
      <c r="A251" s="62" t="s">
        <v>200</v>
      </c>
      <c r="B251" s="63">
        <v>271</v>
      </c>
      <c r="C251" s="64" t="s">
        <v>53</v>
      </c>
      <c r="D251" s="64" t="str">
        <f t="shared" si="3"/>
        <v>6/100-271-４歳以上児</v>
      </c>
      <c r="E251" s="200">
        <v>27030</v>
      </c>
      <c r="F251" s="200">
        <v>250</v>
      </c>
      <c r="G251" s="202">
        <v>270</v>
      </c>
      <c r="H251" s="203">
        <v>2</v>
      </c>
      <c r="I251" s="67">
        <v>300</v>
      </c>
      <c r="J251" s="65">
        <v>3</v>
      </c>
      <c r="K251" s="202">
        <v>1680</v>
      </c>
      <c r="L251" s="202">
        <v>10</v>
      </c>
      <c r="M251" s="65">
        <v>520</v>
      </c>
      <c r="N251" s="65">
        <v>5</v>
      </c>
      <c r="O251" s="68">
        <v>210</v>
      </c>
      <c r="P251" s="68">
        <v>2</v>
      </c>
      <c r="Q251" s="68">
        <v>30</v>
      </c>
      <c r="R251" s="69">
        <v>1</v>
      </c>
      <c r="S251" s="68">
        <v>240</v>
      </c>
      <c r="T251" s="181"/>
      <c r="U251" s="63"/>
      <c r="V251" s="205">
        <v>3370</v>
      </c>
      <c r="W251" s="205">
        <v>30</v>
      </c>
      <c r="X251" s="72"/>
      <c r="Y251" s="72"/>
      <c r="Z251" s="72"/>
      <c r="AA251" s="72"/>
    </row>
    <row r="252" spans="1:27" s="70" customFormat="1" ht="10.15" customHeight="1">
      <c r="A252" s="62" t="s">
        <v>200</v>
      </c>
      <c r="B252" s="63">
        <v>301</v>
      </c>
      <c r="C252" s="64" t="s">
        <v>53</v>
      </c>
      <c r="D252" s="64" t="str">
        <f t="shared" si="3"/>
        <v>6/100-301-４歳以上児</v>
      </c>
      <c r="E252" s="200">
        <v>24990</v>
      </c>
      <c r="F252" s="200">
        <v>230</v>
      </c>
      <c r="G252" s="202">
        <v>240</v>
      </c>
      <c r="H252" s="203">
        <v>2</v>
      </c>
      <c r="I252" s="67">
        <v>270</v>
      </c>
      <c r="J252" s="65">
        <v>2</v>
      </c>
      <c r="K252" s="202">
        <v>1530</v>
      </c>
      <c r="L252" s="202">
        <v>10</v>
      </c>
      <c r="M252" s="65">
        <v>520</v>
      </c>
      <c r="N252" s="65">
        <v>5</v>
      </c>
      <c r="O252" s="68">
        <v>190</v>
      </c>
      <c r="P252" s="68">
        <v>1</v>
      </c>
      <c r="Q252" s="68">
        <v>30</v>
      </c>
      <c r="R252" s="69">
        <v>1</v>
      </c>
      <c r="S252" s="68">
        <v>240</v>
      </c>
      <c r="T252" s="181"/>
      <c r="U252" s="63"/>
      <c r="V252" s="205">
        <v>3370</v>
      </c>
      <c r="W252" s="205">
        <v>30</v>
      </c>
      <c r="X252" s="72"/>
      <c r="Y252" s="72"/>
      <c r="Z252" s="72"/>
      <c r="AA252" s="72"/>
    </row>
    <row r="253" spans="1:27" s="72" customFormat="1" ht="10.15" customHeight="1">
      <c r="A253" s="62" t="s">
        <v>200</v>
      </c>
      <c r="B253" s="63">
        <v>36</v>
      </c>
      <c r="C253" s="64" t="s">
        <v>53</v>
      </c>
      <c r="D253" s="64" t="str">
        <f t="shared" si="3"/>
        <v>6/100-36-４歳以上児</v>
      </c>
      <c r="E253" s="200">
        <v>53170</v>
      </c>
      <c r="F253" s="200">
        <v>510</v>
      </c>
      <c r="G253" s="202">
        <v>1820</v>
      </c>
      <c r="H253" s="203">
        <v>10</v>
      </c>
      <c r="I253" s="67">
        <v>0</v>
      </c>
      <c r="J253" s="65">
        <v>0</v>
      </c>
      <c r="K253" s="202">
        <v>11230</v>
      </c>
      <c r="L253" s="202">
        <v>110</v>
      </c>
      <c r="M253" s="65">
        <v>1800</v>
      </c>
      <c r="N253" s="65">
        <v>10</v>
      </c>
      <c r="O253" s="68">
        <v>950</v>
      </c>
      <c r="P253" s="68">
        <v>9</v>
      </c>
      <c r="Q253" s="68">
        <v>170</v>
      </c>
      <c r="R253" s="69">
        <v>1</v>
      </c>
      <c r="S253" s="68">
        <v>240</v>
      </c>
      <c r="T253" s="181"/>
      <c r="U253" s="114"/>
      <c r="V253" s="206">
        <v>3370</v>
      </c>
      <c r="W253" s="206">
        <v>30</v>
      </c>
      <c r="X253" s="70"/>
      <c r="Y253" s="70"/>
      <c r="Z253" s="70"/>
      <c r="AA253" s="70"/>
    </row>
    <row r="254" spans="1:27" s="72" customFormat="1" ht="10.15" customHeight="1">
      <c r="A254" s="62" t="s">
        <v>200</v>
      </c>
      <c r="B254" s="63">
        <v>46</v>
      </c>
      <c r="C254" s="64" t="s">
        <v>53</v>
      </c>
      <c r="D254" s="64" t="str">
        <f t="shared" si="3"/>
        <v>6/100-46-４歳以上児</v>
      </c>
      <c r="E254" s="200">
        <v>49410</v>
      </c>
      <c r="F254" s="200">
        <v>470</v>
      </c>
      <c r="G254" s="202">
        <v>1360</v>
      </c>
      <c r="H254" s="203">
        <v>10</v>
      </c>
      <c r="I254" s="67">
        <v>0</v>
      </c>
      <c r="J254" s="65">
        <v>0</v>
      </c>
      <c r="K254" s="202">
        <v>8420</v>
      </c>
      <c r="L254" s="202">
        <v>80</v>
      </c>
      <c r="M254" s="65">
        <v>1350</v>
      </c>
      <c r="N254" s="65">
        <v>10</v>
      </c>
      <c r="O254" s="68">
        <v>710</v>
      </c>
      <c r="P254" s="68">
        <v>6</v>
      </c>
      <c r="Q254" s="68">
        <v>120</v>
      </c>
      <c r="R254" s="69">
        <v>1</v>
      </c>
      <c r="S254" s="68">
        <v>240</v>
      </c>
      <c r="T254" s="181"/>
      <c r="U254" s="114"/>
      <c r="V254" s="206">
        <v>3370</v>
      </c>
      <c r="W254" s="206">
        <v>30</v>
      </c>
      <c r="X254" s="70"/>
      <c r="Y254" s="70"/>
      <c r="Z254" s="70"/>
      <c r="AA254" s="70"/>
    </row>
    <row r="255" spans="1:27" s="72" customFormat="1" ht="10.15" customHeight="1">
      <c r="A255" s="62" t="s">
        <v>200</v>
      </c>
      <c r="B255" s="63">
        <v>61</v>
      </c>
      <c r="C255" s="64" t="s">
        <v>53</v>
      </c>
      <c r="D255" s="64" t="str">
        <f t="shared" si="3"/>
        <v>6/100-61-４歳以上児</v>
      </c>
      <c r="E255" s="200">
        <v>43840</v>
      </c>
      <c r="F255" s="200">
        <v>410</v>
      </c>
      <c r="G255" s="202">
        <v>1090</v>
      </c>
      <c r="H255" s="203">
        <v>10</v>
      </c>
      <c r="I255" s="67">
        <v>0</v>
      </c>
      <c r="J255" s="65">
        <v>0</v>
      </c>
      <c r="K255" s="202">
        <v>6740</v>
      </c>
      <c r="L255" s="202">
        <v>60</v>
      </c>
      <c r="M255" s="65">
        <v>1080</v>
      </c>
      <c r="N255" s="65">
        <v>10</v>
      </c>
      <c r="O255" s="68">
        <v>590</v>
      </c>
      <c r="P255" s="68">
        <v>5</v>
      </c>
      <c r="Q255" s="68">
        <v>100</v>
      </c>
      <c r="R255" s="69">
        <v>1</v>
      </c>
      <c r="S255" s="68">
        <v>240</v>
      </c>
      <c r="T255" s="181"/>
      <c r="U255" s="114"/>
      <c r="V255" s="206">
        <v>3370</v>
      </c>
      <c r="W255" s="206">
        <v>30</v>
      </c>
      <c r="X255" s="70"/>
      <c r="Y255" s="70"/>
      <c r="Z255" s="70"/>
      <c r="AA255" s="70"/>
    </row>
    <row r="256" spans="1:27" s="72" customFormat="1" ht="10.15" customHeight="1">
      <c r="A256" s="62" t="s">
        <v>200</v>
      </c>
      <c r="B256" s="63">
        <v>76</v>
      </c>
      <c r="C256" s="64" t="s">
        <v>53</v>
      </c>
      <c r="D256" s="64" t="str">
        <f t="shared" si="3"/>
        <v>6/100-76-４歳以上児</v>
      </c>
      <c r="E256" s="200">
        <v>40090</v>
      </c>
      <c r="F256" s="200">
        <v>380</v>
      </c>
      <c r="G256" s="202">
        <v>910</v>
      </c>
      <c r="H256" s="203">
        <v>9</v>
      </c>
      <c r="I256" s="67">
        <v>0</v>
      </c>
      <c r="J256" s="65">
        <v>0</v>
      </c>
      <c r="K256" s="202">
        <v>5610</v>
      </c>
      <c r="L256" s="202">
        <v>50</v>
      </c>
      <c r="M256" s="65">
        <v>900</v>
      </c>
      <c r="N256" s="65">
        <v>9</v>
      </c>
      <c r="O256" s="68">
        <v>520</v>
      </c>
      <c r="P256" s="68">
        <v>5</v>
      </c>
      <c r="Q256" s="68">
        <v>90</v>
      </c>
      <c r="R256" s="69">
        <v>1</v>
      </c>
      <c r="S256" s="68">
        <v>240</v>
      </c>
      <c r="T256" s="181"/>
      <c r="U256" s="63"/>
      <c r="V256" s="205">
        <v>3370</v>
      </c>
      <c r="W256" s="205">
        <v>30</v>
      </c>
    </row>
    <row r="257" spans="1:27" s="72" customFormat="1" ht="10.15" customHeight="1">
      <c r="A257" s="62" t="s">
        <v>200</v>
      </c>
      <c r="B257" s="63">
        <v>91</v>
      </c>
      <c r="C257" s="64" t="s">
        <v>53</v>
      </c>
      <c r="D257" s="64" t="str">
        <f t="shared" si="3"/>
        <v>6/100-91-４歳以上児</v>
      </c>
      <c r="E257" s="200">
        <v>37410</v>
      </c>
      <c r="F257" s="200">
        <v>350</v>
      </c>
      <c r="G257" s="202">
        <v>780</v>
      </c>
      <c r="H257" s="203">
        <v>7</v>
      </c>
      <c r="I257" s="67">
        <v>0</v>
      </c>
      <c r="J257" s="65">
        <v>0</v>
      </c>
      <c r="K257" s="202">
        <v>4810</v>
      </c>
      <c r="L257" s="202">
        <v>40</v>
      </c>
      <c r="M257" s="65">
        <v>770</v>
      </c>
      <c r="N257" s="65">
        <v>7</v>
      </c>
      <c r="O257" s="68">
        <v>460</v>
      </c>
      <c r="P257" s="68">
        <v>4</v>
      </c>
      <c r="Q257" s="68">
        <v>80</v>
      </c>
      <c r="R257" s="69">
        <v>1</v>
      </c>
      <c r="S257" s="68">
        <v>240</v>
      </c>
      <c r="T257" s="181"/>
      <c r="U257" s="63"/>
      <c r="V257" s="205">
        <v>3370</v>
      </c>
      <c r="W257" s="205">
        <v>30</v>
      </c>
    </row>
    <row r="258" spans="1:27" s="72" customFormat="1" ht="10.15" customHeight="1">
      <c r="A258" s="62" t="s">
        <v>28</v>
      </c>
      <c r="B258" s="63">
        <v>106</v>
      </c>
      <c r="C258" s="64" t="s">
        <v>53</v>
      </c>
      <c r="D258" s="64" t="str">
        <f t="shared" si="3"/>
        <v>その他-106-４歳以上児</v>
      </c>
      <c r="E258" s="200">
        <v>33830</v>
      </c>
      <c r="F258" s="200">
        <v>310</v>
      </c>
      <c r="G258" s="202">
        <v>630</v>
      </c>
      <c r="H258" s="203">
        <v>6</v>
      </c>
      <c r="I258" s="67">
        <v>0</v>
      </c>
      <c r="J258" s="65">
        <v>0</v>
      </c>
      <c r="K258" s="202">
        <v>3990</v>
      </c>
      <c r="L258" s="202">
        <v>30</v>
      </c>
      <c r="M258" s="65">
        <v>670</v>
      </c>
      <c r="N258" s="65">
        <v>6</v>
      </c>
      <c r="O258" s="68">
        <v>420</v>
      </c>
      <c r="P258" s="68">
        <v>4</v>
      </c>
      <c r="Q258" s="68">
        <v>70</v>
      </c>
      <c r="R258" s="69">
        <v>1</v>
      </c>
      <c r="S258" s="68">
        <v>240</v>
      </c>
      <c r="T258" s="181"/>
      <c r="U258" s="63"/>
      <c r="V258" s="205">
        <v>3190</v>
      </c>
      <c r="W258" s="205">
        <v>30</v>
      </c>
    </row>
    <row r="259" spans="1:27" s="72" customFormat="1" ht="10.15" customHeight="1">
      <c r="A259" s="62" t="s">
        <v>28</v>
      </c>
      <c r="B259" s="63">
        <v>121</v>
      </c>
      <c r="C259" s="64" t="s">
        <v>53</v>
      </c>
      <c r="D259" s="64" t="str">
        <f t="shared" ref="D259:D274" si="4">CONCATENATE($A259,"-",$B259,"-",$C259)</f>
        <v>その他-121-４歳以上児</v>
      </c>
      <c r="E259" s="200">
        <v>32350</v>
      </c>
      <c r="F259" s="200">
        <v>300</v>
      </c>
      <c r="G259" s="202">
        <v>560</v>
      </c>
      <c r="H259" s="203">
        <v>5</v>
      </c>
      <c r="I259" s="67">
        <v>660</v>
      </c>
      <c r="J259" s="65">
        <v>6</v>
      </c>
      <c r="K259" s="202">
        <v>3550</v>
      </c>
      <c r="L259" s="202">
        <v>30</v>
      </c>
      <c r="M259" s="65">
        <v>600</v>
      </c>
      <c r="N259" s="65">
        <v>6</v>
      </c>
      <c r="O259" s="68">
        <v>390</v>
      </c>
      <c r="P259" s="68">
        <v>3</v>
      </c>
      <c r="Q259" s="68">
        <v>70</v>
      </c>
      <c r="R259" s="69">
        <v>1</v>
      </c>
      <c r="S259" s="68">
        <v>240</v>
      </c>
      <c r="T259" s="181"/>
      <c r="U259" s="63"/>
      <c r="V259" s="205">
        <v>3190</v>
      </c>
      <c r="W259" s="205">
        <v>30</v>
      </c>
    </row>
    <row r="260" spans="1:27" s="72" customFormat="1" ht="10.15" customHeight="1">
      <c r="A260" s="62" t="s">
        <v>28</v>
      </c>
      <c r="B260" s="63">
        <v>136</v>
      </c>
      <c r="C260" s="64" t="s">
        <v>53</v>
      </c>
      <c r="D260" s="64" t="str">
        <f t="shared" si="4"/>
        <v>その他-136-４歳以上児</v>
      </c>
      <c r="E260" s="200">
        <v>31180</v>
      </c>
      <c r="F260" s="200">
        <v>290</v>
      </c>
      <c r="G260" s="202">
        <v>510</v>
      </c>
      <c r="H260" s="203">
        <v>5</v>
      </c>
      <c r="I260" s="67">
        <v>600</v>
      </c>
      <c r="J260" s="65">
        <v>6</v>
      </c>
      <c r="K260" s="202">
        <v>3190</v>
      </c>
      <c r="L260" s="202">
        <v>30</v>
      </c>
      <c r="M260" s="65">
        <v>540</v>
      </c>
      <c r="N260" s="65">
        <v>5</v>
      </c>
      <c r="O260" s="68">
        <v>370</v>
      </c>
      <c r="P260" s="68">
        <v>3</v>
      </c>
      <c r="Q260" s="68">
        <v>60</v>
      </c>
      <c r="R260" s="69">
        <v>1</v>
      </c>
      <c r="S260" s="68">
        <v>240</v>
      </c>
      <c r="T260" s="181"/>
      <c r="U260" s="63"/>
      <c r="V260" s="205">
        <v>3190</v>
      </c>
      <c r="W260" s="205">
        <v>30</v>
      </c>
    </row>
    <row r="261" spans="1:27" s="72" customFormat="1" ht="10.15" customHeight="1">
      <c r="A261" s="62" t="s">
        <v>28</v>
      </c>
      <c r="B261" s="63">
        <v>1</v>
      </c>
      <c r="C261" s="64" t="s">
        <v>53</v>
      </c>
      <c r="D261" s="64" t="str">
        <f t="shared" si="4"/>
        <v>その他-1-４歳以上児</v>
      </c>
      <c r="E261" s="200">
        <v>110750</v>
      </c>
      <c r="F261" s="200">
        <v>1080</v>
      </c>
      <c r="G261" s="202">
        <v>5110</v>
      </c>
      <c r="H261" s="203">
        <v>50</v>
      </c>
      <c r="I261" s="67">
        <v>6010</v>
      </c>
      <c r="J261" s="65">
        <v>60</v>
      </c>
      <c r="K261" s="202">
        <v>31970</v>
      </c>
      <c r="L261" s="202">
        <v>310</v>
      </c>
      <c r="M261" s="65">
        <v>3790</v>
      </c>
      <c r="N261" s="65">
        <v>30</v>
      </c>
      <c r="O261" s="68">
        <v>2840</v>
      </c>
      <c r="P261" s="68">
        <v>20</v>
      </c>
      <c r="Q261" s="68">
        <v>500</v>
      </c>
      <c r="R261" s="69">
        <v>5</v>
      </c>
      <c r="S261" s="68">
        <v>240</v>
      </c>
      <c r="T261" s="181"/>
      <c r="U261" s="114"/>
      <c r="V261" s="206">
        <v>3190</v>
      </c>
      <c r="W261" s="206">
        <v>30</v>
      </c>
      <c r="X261" s="70"/>
      <c r="Y261" s="70"/>
      <c r="Z261" s="70"/>
      <c r="AA261" s="70"/>
    </row>
    <row r="262" spans="1:27" s="72" customFormat="1" ht="10.15" customHeight="1">
      <c r="A262" s="62" t="s">
        <v>28</v>
      </c>
      <c r="B262" s="63">
        <v>151</v>
      </c>
      <c r="C262" s="64" t="s">
        <v>53</v>
      </c>
      <c r="D262" s="64" t="str">
        <f t="shared" si="4"/>
        <v>その他-151-４歳以上児</v>
      </c>
      <c r="E262" s="200">
        <v>29410</v>
      </c>
      <c r="F262" s="200">
        <v>270</v>
      </c>
      <c r="G262" s="202">
        <v>420</v>
      </c>
      <c r="H262" s="203">
        <v>4</v>
      </c>
      <c r="I262" s="67">
        <v>500</v>
      </c>
      <c r="J262" s="65">
        <v>5</v>
      </c>
      <c r="K262" s="202">
        <v>2660</v>
      </c>
      <c r="L262" s="202">
        <v>20</v>
      </c>
      <c r="M262" s="65">
        <v>520</v>
      </c>
      <c r="N262" s="65">
        <v>5</v>
      </c>
      <c r="O262" s="68">
        <v>320</v>
      </c>
      <c r="P262" s="68">
        <v>3</v>
      </c>
      <c r="Q262" s="68">
        <v>50</v>
      </c>
      <c r="R262" s="69">
        <v>1</v>
      </c>
      <c r="S262" s="68">
        <v>240</v>
      </c>
      <c r="T262" s="181"/>
      <c r="U262" s="63"/>
      <c r="V262" s="205">
        <v>3190</v>
      </c>
      <c r="W262" s="205">
        <v>30</v>
      </c>
    </row>
    <row r="263" spans="1:27" s="72" customFormat="1" ht="10.15" customHeight="1">
      <c r="A263" s="62" t="s">
        <v>28</v>
      </c>
      <c r="B263" s="63">
        <v>16</v>
      </c>
      <c r="C263" s="64" t="s">
        <v>53</v>
      </c>
      <c r="D263" s="64" t="str">
        <f t="shared" si="4"/>
        <v>その他-16-４歳以上児</v>
      </c>
      <c r="E263" s="200">
        <v>68260</v>
      </c>
      <c r="F263" s="200">
        <v>660</v>
      </c>
      <c r="G263" s="202">
        <v>3070</v>
      </c>
      <c r="H263" s="203">
        <v>30</v>
      </c>
      <c r="I263" s="67">
        <v>3600</v>
      </c>
      <c r="J263" s="65">
        <v>30</v>
      </c>
      <c r="K263" s="202">
        <v>19180</v>
      </c>
      <c r="L263" s="202">
        <v>190</v>
      </c>
      <c r="M263" s="65">
        <v>2600</v>
      </c>
      <c r="N263" s="65">
        <v>20</v>
      </c>
      <c r="O263" s="68">
        <v>1700</v>
      </c>
      <c r="P263" s="68">
        <v>10</v>
      </c>
      <c r="Q263" s="68">
        <v>300</v>
      </c>
      <c r="R263" s="69">
        <v>3</v>
      </c>
      <c r="S263" s="68">
        <v>240</v>
      </c>
      <c r="T263" s="181"/>
      <c r="U263" s="114"/>
      <c r="V263" s="206">
        <v>3190</v>
      </c>
      <c r="W263" s="206">
        <v>30</v>
      </c>
      <c r="X263" s="70"/>
      <c r="Y263" s="70"/>
      <c r="Z263" s="70"/>
      <c r="AA263" s="70"/>
    </row>
    <row r="264" spans="1:27" s="72" customFormat="1" ht="10.15" customHeight="1">
      <c r="A264" s="62" t="s">
        <v>28</v>
      </c>
      <c r="B264" s="63">
        <v>181</v>
      </c>
      <c r="C264" s="64" t="s">
        <v>53</v>
      </c>
      <c r="D264" s="64" t="str">
        <f t="shared" si="4"/>
        <v>その他-181-４歳以上児</v>
      </c>
      <c r="E264" s="200">
        <v>28130</v>
      </c>
      <c r="F264" s="200">
        <v>260</v>
      </c>
      <c r="G264" s="202">
        <v>360</v>
      </c>
      <c r="H264" s="203">
        <v>3</v>
      </c>
      <c r="I264" s="67">
        <v>430</v>
      </c>
      <c r="J264" s="65">
        <v>4</v>
      </c>
      <c r="K264" s="202">
        <v>2280</v>
      </c>
      <c r="L264" s="202">
        <v>20</v>
      </c>
      <c r="M264" s="65">
        <v>520</v>
      </c>
      <c r="N264" s="65">
        <v>5</v>
      </c>
      <c r="O264" s="68">
        <v>280</v>
      </c>
      <c r="P264" s="68">
        <v>2</v>
      </c>
      <c r="Q264" s="68">
        <v>50</v>
      </c>
      <c r="R264" s="69">
        <v>1</v>
      </c>
      <c r="S264" s="68">
        <v>240</v>
      </c>
      <c r="T264" s="181"/>
      <c r="U264" s="63"/>
      <c r="V264" s="205">
        <v>3190</v>
      </c>
      <c r="W264" s="205">
        <v>30</v>
      </c>
    </row>
    <row r="265" spans="1:27" s="72" customFormat="1" ht="10.15" customHeight="1">
      <c r="A265" s="62" t="s">
        <v>28</v>
      </c>
      <c r="B265" s="63">
        <v>211</v>
      </c>
      <c r="C265" s="64" t="s">
        <v>53</v>
      </c>
      <c r="D265" s="64" t="str">
        <f t="shared" si="4"/>
        <v>その他-211-４歳以上児</v>
      </c>
      <c r="E265" s="200">
        <v>27190</v>
      </c>
      <c r="F265" s="200">
        <v>250</v>
      </c>
      <c r="G265" s="202">
        <v>310</v>
      </c>
      <c r="H265" s="203">
        <v>3</v>
      </c>
      <c r="I265" s="67">
        <v>370</v>
      </c>
      <c r="J265" s="65">
        <v>3</v>
      </c>
      <c r="K265" s="202">
        <v>1990</v>
      </c>
      <c r="L265" s="202">
        <v>10</v>
      </c>
      <c r="M265" s="65">
        <v>520</v>
      </c>
      <c r="N265" s="65">
        <v>5</v>
      </c>
      <c r="O265" s="68">
        <v>260</v>
      </c>
      <c r="P265" s="68">
        <v>2</v>
      </c>
      <c r="Q265" s="68">
        <v>40</v>
      </c>
      <c r="R265" s="69">
        <v>1</v>
      </c>
      <c r="S265" s="68">
        <v>240</v>
      </c>
      <c r="T265" s="181"/>
      <c r="U265" s="63"/>
      <c r="V265" s="205">
        <v>3190</v>
      </c>
      <c r="W265" s="205">
        <v>30</v>
      </c>
    </row>
    <row r="266" spans="1:27" s="72" customFormat="1" ht="10.15" customHeight="1">
      <c r="A266" s="62" t="s">
        <v>28</v>
      </c>
      <c r="B266" s="63">
        <v>241</v>
      </c>
      <c r="C266" s="64" t="s">
        <v>53</v>
      </c>
      <c r="D266" s="64" t="str">
        <f t="shared" si="4"/>
        <v>その他-241-４歳以上児</v>
      </c>
      <c r="E266" s="200">
        <v>26450</v>
      </c>
      <c r="F266" s="200">
        <v>240</v>
      </c>
      <c r="G266" s="202">
        <v>280</v>
      </c>
      <c r="H266" s="203">
        <v>2</v>
      </c>
      <c r="I266" s="67">
        <v>330</v>
      </c>
      <c r="J266" s="65">
        <v>3</v>
      </c>
      <c r="K266" s="202">
        <v>1770</v>
      </c>
      <c r="L266" s="202">
        <v>10</v>
      </c>
      <c r="M266" s="65">
        <v>520</v>
      </c>
      <c r="N266" s="65">
        <v>5</v>
      </c>
      <c r="O266" s="68">
        <v>230</v>
      </c>
      <c r="P266" s="68">
        <v>2</v>
      </c>
      <c r="Q266" s="68">
        <v>40</v>
      </c>
      <c r="R266" s="69">
        <v>1</v>
      </c>
      <c r="S266" s="68">
        <v>240</v>
      </c>
      <c r="T266" s="181"/>
      <c r="U266" s="63"/>
      <c r="V266" s="205">
        <v>3190</v>
      </c>
      <c r="W266" s="205">
        <v>30</v>
      </c>
    </row>
    <row r="267" spans="1:27" s="72" customFormat="1" ht="10.15" customHeight="1">
      <c r="A267" s="62" t="s">
        <v>28</v>
      </c>
      <c r="B267" s="63">
        <v>26</v>
      </c>
      <c r="C267" s="64" t="s">
        <v>53</v>
      </c>
      <c r="D267" s="64" t="str">
        <f t="shared" si="4"/>
        <v>その他-26-４歳以上児</v>
      </c>
      <c r="E267" s="200">
        <v>50050</v>
      </c>
      <c r="F267" s="200">
        <v>480</v>
      </c>
      <c r="G267" s="202">
        <v>2190</v>
      </c>
      <c r="H267" s="203">
        <v>20</v>
      </c>
      <c r="I267" s="67">
        <v>2570</v>
      </c>
      <c r="J267" s="65">
        <v>20</v>
      </c>
      <c r="K267" s="202">
        <v>13700</v>
      </c>
      <c r="L267" s="202">
        <v>130</v>
      </c>
      <c r="M267" s="65">
        <v>2090</v>
      </c>
      <c r="N267" s="65">
        <v>20</v>
      </c>
      <c r="O267" s="68">
        <v>1220</v>
      </c>
      <c r="P267" s="68">
        <v>10</v>
      </c>
      <c r="Q267" s="68">
        <v>210</v>
      </c>
      <c r="R267" s="69">
        <v>2</v>
      </c>
      <c r="S267" s="68">
        <v>240</v>
      </c>
      <c r="T267" s="181"/>
      <c r="U267" s="114"/>
      <c r="V267" s="206">
        <v>3190</v>
      </c>
      <c r="W267" s="206">
        <v>30</v>
      </c>
      <c r="X267" s="70"/>
      <c r="Y267" s="70"/>
      <c r="Z267" s="70"/>
      <c r="AA267" s="70"/>
    </row>
    <row r="268" spans="1:27" s="72" customFormat="1" ht="10.15" customHeight="1">
      <c r="A268" s="62" t="s">
        <v>28</v>
      </c>
      <c r="B268" s="63">
        <v>271</v>
      </c>
      <c r="C268" s="64" t="s">
        <v>53</v>
      </c>
      <c r="D268" s="64" t="str">
        <f t="shared" si="4"/>
        <v>その他-271-４歳以上児</v>
      </c>
      <c r="E268" s="200">
        <v>25860</v>
      </c>
      <c r="F268" s="200">
        <v>230</v>
      </c>
      <c r="G268" s="202">
        <v>250</v>
      </c>
      <c r="H268" s="203">
        <v>2</v>
      </c>
      <c r="I268" s="67">
        <v>300</v>
      </c>
      <c r="J268" s="65">
        <v>3</v>
      </c>
      <c r="K268" s="202">
        <v>1590</v>
      </c>
      <c r="L268" s="202">
        <v>10</v>
      </c>
      <c r="M268" s="65">
        <v>520</v>
      </c>
      <c r="N268" s="65">
        <v>5</v>
      </c>
      <c r="O268" s="68">
        <v>210</v>
      </c>
      <c r="P268" s="68">
        <v>2</v>
      </c>
      <c r="Q268" s="68">
        <v>30</v>
      </c>
      <c r="R268" s="69">
        <v>1</v>
      </c>
      <c r="S268" s="68">
        <v>240</v>
      </c>
      <c r="T268" s="181"/>
      <c r="U268" s="63"/>
      <c r="V268" s="205">
        <v>3190</v>
      </c>
      <c r="W268" s="205">
        <v>30</v>
      </c>
    </row>
    <row r="269" spans="1:27" s="72" customFormat="1" ht="10.15" customHeight="1">
      <c r="A269" s="62" t="s">
        <v>28</v>
      </c>
      <c r="B269" s="63">
        <v>301</v>
      </c>
      <c r="C269" s="64" t="s">
        <v>53</v>
      </c>
      <c r="D269" s="64" t="str">
        <f t="shared" si="4"/>
        <v>その他-301-４歳以上児</v>
      </c>
      <c r="E269" s="200">
        <v>23940</v>
      </c>
      <c r="F269" s="200">
        <v>220</v>
      </c>
      <c r="G269" s="202">
        <v>230</v>
      </c>
      <c r="H269" s="203">
        <v>2</v>
      </c>
      <c r="I269" s="67">
        <v>270</v>
      </c>
      <c r="J269" s="65">
        <v>2</v>
      </c>
      <c r="K269" s="202">
        <v>1450</v>
      </c>
      <c r="L269" s="202">
        <v>10</v>
      </c>
      <c r="M269" s="65">
        <v>520</v>
      </c>
      <c r="N269" s="65">
        <v>5</v>
      </c>
      <c r="O269" s="68">
        <v>190</v>
      </c>
      <c r="P269" s="68">
        <v>1</v>
      </c>
      <c r="Q269" s="68">
        <v>30</v>
      </c>
      <c r="R269" s="69">
        <v>1</v>
      </c>
      <c r="S269" s="68">
        <v>240</v>
      </c>
      <c r="T269" s="181"/>
      <c r="U269" s="63"/>
      <c r="V269" s="205">
        <v>3190</v>
      </c>
      <c r="W269" s="205">
        <v>30</v>
      </c>
    </row>
    <row r="270" spans="1:27" s="72" customFormat="1" ht="10.15" customHeight="1">
      <c r="A270" s="62" t="s">
        <v>28</v>
      </c>
      <c r="B270" s="63">
        <v>36</v>
      </c>
      <c r="C270" s="64" t="s">
        <v>53</v>
      </c>
      <c r="D270" s="64" t="str">
        <f t="shared" si="4"/>
        <v>その他-36-４歳以上児</v>
      </c>
      <c r="E270" s="200">
        <v>50660</v>
      </c>
      <c r="F270" s="200">
        <v>480</v>
      </c>
      <c r="G270" s="202">
        <v>1700</v>
      </c>
      <c r="H270" s="203">
        <v>10</v>
      </c>
      <c r="I270" s="67">
        <v>0</v>
      </c>
      <c r="J270" s="65">
        <v>0</v>
      </c>
      <c r="K270" s="202">
        <v>10650</v>
      </c>
      <c r="L270" s="202">
        <v>100</v>
      </c>
      <c r="M270" s="65">
        <v>1800</v>
      </c>
      <c r="N270" s="65">
        <v>10</v>
      </c>
      <c r="O270" s="68">
        <v>950</v>
      </c>
      <c r="P270" s="68">
        <v>9</v>
      </c>
      <c r="Q270" s="68">
        <v>170</v>
      </c>
      <c r="R270" s="69">
        <v>1</v>
      </c>
      <c r="S270" s="68">
        <v>240</v>
      </c>
      <c r="T270" s="181"/>
      <c r="U270" s="114"/>
      <c r="V270" s="206">
        <v>3190</v>
      </c>
      <c r="W270" s="206">
        <v>30</v>
      </c>
      <c r="X270" s="70"/>
      <c r="Y270" s="70"/>
      <c r="Z270" s="70"/>
      <c r="AA270" s="70"/>
    </row>
    <row r="271" spans="1:27" s="72" customFormat="1" ht="10.15" customHeight="1">
      <c r="A271" s="62" t="s">
        <v>28</v>
      </c>
      <c r="B271" s="63">
        <v>46</v>
      </c>
      <c r="C271" s="64" t="s">
        <v>53</v>
      </c>
      <c r="D271" s="64" t="str">
        <f t="shared" si="4"/>
        <v>その他-46-４歳以上児</v>
      </c>
      <c r="E271" s="200">
        <v>47090</v>
      </c>
      <c r="F271" s="200">
        <v>450</v>
      </c>
      <c r="G271" s="202">
        <v>1270</v>
      </c>
      <c r="H271" s="203">
        <v>10</v>
      </c>
      <c r="I271" s="67">
        <v>0</v>
      </c>
      <c r="J271" s="65">
        <v>0</v>
      </c>
      <c r="K271" s="202">
        <v>7990</v>
      </c>
      <c r="L271" s="202">
        <v>70</v>
      </c>
      <c r="M271" s="65">
        <v>1350</v>
      </c>
      <c r="N271" s="65">
        <v>10</v>
      </c>
      <c r="O271" s="68">
        <v>710</v>
      </c>
      <c r="P271" s="68">
        <v>6</v>
      </c>
      <c r="Q271" s="68">
        <v>120</v>
      </c>
      <c r="R271" s="69">
        <v>1</v>
      </c>
      <c r="S271" s="68">
        <v>240</v>
      </c>
      <c r="T271" s="181"/>
      <c r="U271" s="114"/>
      <c r="V271" s="206">
        <v>3190</v>
      </c>
      <c r="W271" s="206">
        <v>30</v>
      </c>
      <c r="X271" s="70"/>
      <c r="Y271" s="70"/>
      <c r="Z271" s="70"/>
      <c r="AA271" s="70"/>
    </row>
    <row r="272" spans="1:27" s="72" customFormat="1" ht="10.15" customHeight="1">
      <c r="A272" s="62" t="s">
        <v>28</v>
      </c>
      <c r="B272" s="63">
        <v>61</v>
      </c>
      <c r="C272" s="64" t="s">
        <v>53</v>
      </c>
      <c r="D272" s="64" t="str">
        <f t="shared" si="4"/>
        <v>その他-61-４歳以上児</v>
      </c>
      <c r="E272" s="200">
        <v>41810</v>
      </c>
      <c r="F272" s="200">
        <v>390</v>
      </c>
      <c r="G272" s="202">
        <v>1020</v>
      </c>
      <c r="H272" s="203">
        <v>10</v>
      </c>
      <c r="I272" s="67">
        <v>0</v>
      </c>
      <c r="J272" s="65">
        <v>0</v>
      </c>
      <c r="K272" s="202">
        <v>6390</v>
      </c>
      <c r="L272" s="202">
        <v>60</v>
      </c>
      <c r="M272" s="65">
        <v>1080</v>
      </c>
      <c r="N272" s="65">
        <v>10</v>
      </c>
      <c r="O272" s="68">
        <v>590</v>
      </c>
      <c r="P272" s="68">
        <v>5</v>
      </c>
      <c r="Q272" s="68">
        <v>100</v>
      </c>
      <c r="R272" s="69">
        <v>1</v>
      </c>
      <c r="S272" s="68">
        <v>240</v>
      </c>
      <c r="T272" s="181"/>
      <c r="U272" s="114"/>
      <c r="V272" s="206">
        <v>3190</v>
      </c>
      <c r="W272" s="206">
        <v>30</v>
      </c>
      <c r="X272" s="70"/>
      <c r="Y272" s="70"/>
      <c r="Z272" s="70"/>
      <c r="AA272" s="70"/>
    </row>
    <row r="273" spans="1:23" s="72" customFormat="1" ht="10.15" customHeight="1">
      <c r="A273" s="62" t="s">
        <v>28</v>
      </c>
      <c r="B273" s="63">
        <v>76</v>
      </c>
      <c r="C273" s="64" t="s">
        <v>53</v>
      </c>
      <c r="D273" s="64" t="str">
        <f t="shared" si="4"/>
        <v>その他-76-４歳以上児</v>
      </c>
      <c r="E273" s="200">
        <v>38250</v>
      </c>
      <c r="F273" s="200">
        <v>360</v>
      </c>
      <c r="G273" s="202">
        <v>850</v>
      </c>
      <c r="H273" s="203">
        <v>8</v>
      </c>
      <c r="I273" s="67">
        <v>0</v>
      </c>
      <c r="J273" s="65">
        <v>0</v>
      </c>
      <c r="K273" s="202">
        <v>5320</v>
      </c>
      <c r="L273" s="202">
        <v>50</v>
      </c>
      <c r="M273" s="65">
        <v>900</v>
      </c>
      <c r="N273" s="65">
        <v>9</v>
      </c>
      <c r="O273" s="68">
        <v>520</v>
      </c>
      <c r="P273" s="68">
        <v>5</v>
      </c>
      <c r="Q273" s="68">
        <v>90</v>
      </c>
      <c r="R273" s="69">
        <v>1</v>
      </c>
      <c r="S273" s="68">
        <v>240</v>
      </c>
      <c r="T273" s="181"/>
      <c r="U273" s="63"/>
      <c r="V273" s="205">
        <v>3190</v>
      </c>
      <c r="W273" s="205">
        <v>30</v>
      </c>
    </row>
    <row r="274" spans="1:23" s="72" customFormat="1" ht="10.15" customHeight="1">
      <c r="A274" s="62" t="s">
        <v>28</v>
      </c>
      <c r="B274" s="63">
        <v>91</v>
      </c>
      <c r="C274" s="64" t="s">
        <v>53</v>
      </c>
      <c r="D274" s="64" t="str">
        <f t="shared" si="4"/>
        <v>その他-91-４歳以上児</v>
      </c>
      <c r="E274" s="200">
        <v>35710</v>
      </c>
      <c r="F274" s="200">
        <v>330</v>
      </c>
      <c r="G274" s="202">
        <v>730</v>
      </c>
      <c r="H274" s="203">
        <v>7</v>
      </c>
      <c r="I274" s="67">
        <v>0</v>
      </c>
      <c r="J274" s="65">
        <v>0</v>
      </c>
      <c r="K274" s="202">
        <v>4560</v>
      </c>
      <c r="L274" s="202">
        <v>40</v>
      </c>
      <c r="M274" s="65">
        <v>770</v>
      </c>
      <c r="N274" s="65">
        <v>7</v>
      </c>
      <c r="O274" s="68">
        <v>460</v>
      </c>
      <c r="P274" s="68">
        <v>4</v>
      </c>
      <c r="Q274" s="68">
        <v>80</v>
      </c>
      <c r="R274" s="69">
        <v>1</v>
      </c>
      <c r="S274" s="68">
        <v>240</v>
      </c>
      <c r="T274" s="181"/>
      <c r="U274" s="63"/>
      <c r="V274" s="205">
        <v>3190</v>
      </c>
      <c r="W274" s="205">
        <v>30</v>
      </c>
    </row>
    <row r="275" spans="1:23">
      <c r="F275" s="201"/>
    </row>
    <row r="276" spans="1:23">
      <c r="F276" s="201"/>
    </row>
  </sheetData>
  <autoFilter ref="A2:AA274" xr:uid="{00000000-0009-0000-0000-000004000000}">
    <sortState xmlns:xlrd2="http://schemas.microsoft.com/office/spreadsheetml/2017/richdata2" ref="A3:AA274">
      <sortCondition ref="C2:C274"/>
    </sortState>
  </autoFilter>
  <phoneticPr fontId="2"/>
  <conditionalFormatting sqref="E3">
    <cfRule type="expression" dxfId="22" priority="23">
      <formula>$E$2&lt;&gt;#REF!</formula>
    </cfRule>
  </conditionalFormatting>
  <conditionalFormatting sqref="T3:XFD274 A3:R3 A37:N37 A5:R5 A7:R7 A9:R9 A11:R11 A13:R13 A15:R15 A17:R17 A19:R19 A21:R21 A23:R23 A25:R25 A27:R27 A29:R29 A31:R31 A33:R33 A35:R35 A39:N39 A41:N41 A43:N43 A45:N45 A47:N47 A49:N49 A51:N51 A53:N53 A55:N55 A57:N57 A59:N59 A61:N61 A63:N63 A65:N65 A67:N67 A69:N69 A71:N71 A73:N73 A75:N75 A77:N77 A79:N79 A81:N81 A83:N83 A85:N85 A87:N87 A89:N89 A91:N91 A93:N93 A95:N95 A97:N97 A99:N99 A101:N101 A103:N103 A105:N105 A107:N107 A109:N109 A111:N111 A113:N113 A115:N115 A117:N117 A119:N119 A121:N121 A123:N123 A125:N125 A127:N127 A129:N129 A131:N131 A133:N133 A135:N135 A137:N137 A139:N139 A141:N141 A143:N143 A145:N145 A147:N147 A149:N149 A151:N151 A153:N153 A155:N155 A157:N157 A159:N159 A161:N161 A163:N163 A165:N165 A167:N167 A169:N169 A171:N171 A173:N173 A175:N175 A177:N177 A179:N179 A181:N181 A183:N183 A185:N185 A187:N187 A189:N189 A191:N191 A193:N193 A195:N195 A197:N197 A199:N199 A201:N201 A203:N203 A205:N205 A207:N207 A209:N209 A211:N211 A213:N213 A215:N215 A217:N217 A219:N219 A221:N221 A223:N223 A225:N225 A227:N227 A229:N229 A231:N231 A233:N233 A235:N235 A237:N237 A239:N239 A241:N241 A243:N243 A245:N245 A247:N247 A249:N249 A251:N251 A253:N253 A255:N255 A257:N257 A259:N259 A261:N261 A263:N263 A265:N265 A267:N267 A269:N269 A271:N271 A273:N273 A76:S76 A170:S170 A172:S172 A174:S174 A176:S176 A178:S178 A180:S180 A182:S182 A184:S184 A186:S186 A188:S188 A190:S190 A192:S192 A194:S194 A196:S196 A198:S198 A200:S200 A202:S202 A204:S204 A206:S206 A208:S208 A210:S210 A212:S212 A214:S214 A216:S216 A218:S218 A220:S220 A222:S222 A224:S224 A226:S226 A228:S228 A230:S230 A232:S232 A234:S234 A236:S236 A238:S238 A240:S240 A242:S242 A244:S244 A246:S246 A248:S248 A250:S250 A252:S252 A254:S254 A256:S256 A258:S258 A260:S260 A262:S262 A264:S264 A266:S266 A268:S268 A270:S270 A272:S272 A274:S274 D3:D274 A2:T2 X2:XFD2 A4:S4 A6:S6 A8:S8 A10:S10 A12:S12 A14:S14 A16:S16 A18:S18 A20:S20 A22:S22 A24:S24 A26:S26 A28:S28 A30:S30 A32:S32 A34:S34 A36:S36 A38:S38 A40:S40 A42:S42 A44:S44 A46:S46 A48:S48 A50:S50 A52:S52 A54:S54 A56:S56 A58:S58 A60:S60 A62:S62 A64:S64 A66:S66 A68:S68 A70:S70 A78:S78 A80:S80 A82:S82 A84:S84 A86:S86 A88:S88 A72:S72 A74:S74 A90:S90 A92:S92 A94:S94 A96:S96 A98:S98 A100:S100 A102:S102 A104:S104 A106:S106 A108:S108 A110:S110 A112:S112 A114:S114 A116:S116 A118:S118 A120:S120 A122:S122 A124:S124 A126:S126 A128:S128 A130:S130 A132:S132 A134:S134 A136:S136 A138:S138 A140:S140 A142:S142 A144:S144 A146:S146 A148:S148 A150:S150 A152:S152 A154:S154 A156:S156 A158:S158 A160:S160 A162:S162 A164:S164 A166:S166 A168:S168">
    <cfRule type="expression" dxfId="21" priority="21">
      <formula>A2&lt;#REF!</formula>
    </cfRule>
    <cfRule type="expression" dxfId="20" priority="22">
      <formula>A2&gt;#REF!</formula>
    </cfRule>
  </conditionalFormatting>
  <conditionalFormatting sqref="O37:R37 O39:R39 O41:R41 O43:R43 O45:R45 O47:R47 O49:R49 O51:R51 O53:R53 O55:R55 O57:R57 O59:R59 O61:R61 O63:R63 O65:R65 O67:R67 O69:R69">
    <cfRule type="expression" dxfId="19" priority="19">
      <formula>O37&lt;#REF!</formula>
    </cfRule>
    <cfRule type="expression" dxfId="18" priority="20">
      <formula>O37&gt;#REF!</formula>
    </cfRule>
  </conditionalFormatting>
  <conditionalFormatting sqref="O241:R241 O243:R243 O245:R245 O247:R247 O249:R249 O251:R251 O253:R253 O255:R255 O257:R257 O259:R259 O261:R261 O263:R263 O265:R265 O267:R267 O269:R269 O271:R271 O273:R273">
    <cfRule type="expression" dxfId="17" priority="7">
      <formula>O241&lt;#REF!</formula>
    </cfRule>
    <cfRule type="expression" dxfId="16" priority="8">
      <formula>O241&gt;#REF!</formula>
    </cfRule>
  </conditionalFormatting>
  <conditionalFormatting sqref="O71:R71 O73:R73 O75:R75 O77:R77 O79:R79 O81:R81 O83:R83 O85:R85 O87:R87 O89:R89 O91:R91 O93:R93 O95:R95 O97:R97 O99:R99 O101:R101 O103:R103">
    <cfRule type="expression" dxfId="15" priority="17">
      <formula>O71&lt;#REF!</formula>
    </cfRule>
    <cfRule type="expression" dxfId="14" priority="18">
      <formula>O71&gt;#REF!</formula>
    </cfRule>
  </conditionalFormatting>
  <conditionalFormatting sqref="O105:R105 O107:R107 O109:R109 O111:R111 O113:R113 O115:R115 O117:R117 O119:R119 O121:R121 O123:R123 O125:R125 O127:R127 O129:R129 O131:R131 O133:R133 O135:R135 O137:R137">
    <cfRule type="expression" dxfId="13" priority="15">
      <formula>O105&lt;#REF!</formula>
    </cfRule>
    <cfRule type="expression" dxfId="12" priority="16">
      <formula>O105&gt;#REF!</formula>
    </cfRule>
  </conditionalFormatting>
  <conditionalFormatting sqref="O139:R139 O141:R141 O143:R143 O145:R145 O147:R147 O149:R149 O151:R151 O153:R153 O155:R155 O157:R157 O159:R159 O161:R161 O163:R163 O165:R165 O167:R167 O169:R169 O171:R171">
    <cfRule type="expression" dxfId="11" priority="13">
      <formula>O139&lt;#REF!</formula>
    </cfRule>
    <cfRule type="expression" dxfId="10" priority="14">
      <formula>O139&gt;#REF!</formula>
    </cfRule>
  </conditionalFormatting>
  <conditionalFormatting sqref="O173:R173 O175:R175 O177:R177 O179:R179 O181:R181 O183:R183 O185:R185 O187:R187 O189:R189 O191:R191 O193:R193 O195:R195 O197:R197 O199:R199 O201:R201 O203:R203 O205:R205">
    <cfRule type="expression" dxfId="9" priority="11">
      <formula>O173&lt;#REF!</formula>
    </cfRule>
    <cfRule type="expression" dxfId="8" priority="12">
      <formula>O173&gt;#REF!</formula>
    </cfRule>
  </conditionalFormatting>
  <conditionalFormatting sqref="O207:R207 O209:R209 O211:R211 O213:R213 O215:R215 O217:R217 O219:R219 O221:R221 O223:R223 O225:R225 O227:R227 O229:R229 O231:R231 O233:R233 O235:R235 O237:R237 O239:R239">
    <cfRule type="expression" dxfId="7" priority="9">
      <formula>O207&lt;#REF!</formula>
    </cfRule>
    <cfRule type="expression" dxfId="6" priority="10">
      <formula>O207&gt;#REF!</formula>
    </cfRule>
  </conditionalFormatting>
  <conditionalFormatting sqref="U2">
    <cfRule type="expression" dxfId="5" priority="5">
      <formula>U2&lt;#REF!</formula>
    </cfRule>
    <cfRule type="expression" dxfId="4" priority="6">
      <formula>U2&gt;#REF!</formula>
    </cfRule>
  </conditionalFormatting>
  <conditionalFormatting sqref="V2">
    <cfRule type="expression" dxfId="3" priority="3">
      <formula>V2&lt;#REF!</formula>
    </cfRule>
    <cfRule type="expression" dxfId="2" priority="4">
      <formula>V2&gt;#REF!</formula>
    </cfRule>
  </conditionalFormatting>
  <conditionalFormatting sqref="W2">
    <cfRule type="expression" dxfId="1" priority="1">
      <formula>W2&lt;#REF!</formula>
    </cfRule>
    <cfRule type="expression" dxfId="0" priority="2">
      <formula>W2&gt;#REF!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</sheetPr>
  <dimension ref="A1:D27"/>
  <sheetViews>
    <sheetView tabSelected="1" zoomScaleNormal="100" workbookViewId="0">
      <selection activeCell="I16" sqref="I16"/>
    </sheetView>
  </sheetViews>
  <sheetFormatPr defaultRowHeight="13.5"/>
  <cols>
    <col min="1" max="1" width="36.25" bestFit="1" customWidth="1"/>
    <col min="2" max="2" width="16.875" bestFit="1" customWidth="1"/>
    <col min="3" max="3" width="9.5" customWidth="1"/>
  </cols>
  <sheetData>
    <row r="1" spans="1:4" s="44" customFormat="1" ht="17.649999999999999" customHeight="1">
      <c r="A1" s="42" t="s">
        <v>272</v>
      </c>
      <c r="B1" s="43"/>
      <c r="D1" s="45"/>
    </row>
    <row r="2" spans="1:4">
      <c r="A2" s="1" t="s">
        <v>228</v>
      </c>
      <c r="B2" s="24" t="s">
        <v>78</v>
      </c>
      <c r="C2" s="11">
        <v>112750</v>
      </c>
    </row>
    <row r="3" spans="1:4">
      <c r="A3" s="3"/>
      <c r="B3" s="24" t="s">
        <v>118</v>
      </c>
      <c r="C3" s="25">
        <v>1120</v>
      </c>
    </row>
    <row r="4" spans="1:4">
      <c r="A4" t="s">
        <v>180</v>
      </c>
      <c r="B4" s="24" t="s">
        <v>78</v>
      </c>
      <c r="C4" s="11">
        <v>4050</v>
      </c>
    </row>
    <row r="5" spans="1:4">
      <c r="A5" s="3"/>
      <c r="B5" s="24" t="s">
        <v>118</v>
      </c>
      <c r="C5" s="25">
        <v>40</v>
      </c>
    </row>
    <row r="6" spans="1:4">
      <c r="A6" s="1" t="s">
        <v>113</v>
      </c>
      <c r="B6" s="1" t="s">
        <v>78</v>
      </c>
      <c r="C6" s="11">
        <v>38150</v>
      </c>
    </row>
    <row r="7" spans="1:4">
      <c r="A7" s="1"/>
      <c r="B7" s="1" t="s">
        <v>118</v>
      </c>
      <c r="C7" s="11">
        <v>380</v>
      </c>
    </row>
    <row r="8" spans="1:4">
      <c r="A8" s="1" t="s">
        <v>114</v>
      </c>
      <c r="B8" s="1" t="s">
        <v>78</v>
      </c>
      <c r="C8" s="11">
        <v>25430</v>
      </c>
    </row>
    <row r="9" spans="1:4">
      <c r="A9" s="1"/>
      <c r="B9" s="1" t="s">
        <v>118</v>
      </c>
      <c r="C9" s="11">
        <v>250</v>
      </c>
    </row>
    <row r="10" spans="1:4">
      <c r="A10" s="1" t="s">
        <v>181</v>
      </c>
      <c r="B10" s="24" t="s">
        <v>78</v>
      </c>
      <c r="C10" s="11">
        <v>81400</v>
      </c>
    </row>
    <row r="11" spans="1:4">
      <c r="A11" s="1"/>
      <c r="B11" s="24" t="s">
        <v>118</v>
      </c>
      <c r="C11" s="11">
        <v>810</v>
      </c>
    </row>
    <row r="12" spans="1:4">
      <c r="A12" s="1" t="s">
        <v>182</v>
      </c>
      <c r="B12" s="24" t="s">
        <v>78</v>
      </c>
      <c r="C12" s="11">
        <v>72280</v>
      </c>
    </row>
    <row r="13" spans="1:4">
      <c r="A13" s="1"/>
      <c r="B13" s="24" t="s">
        <v>118</v>
      </c>
      <c r="C13" s="11">
        <v>720</v>
      </c>
    </row>
    <row r="14" spans="1:4">
      <c r="A14" s="1" t="s">
        <v>51</v>
      </c>
      <c r="B14" s="24" t="s">
        <v>115</v>
      </c>
      <c r="C14" s="816">
        <v>51690</v>
      </c>
    </row>
    <row r="15" spans="1:4">
      <c r="A15" s="1"/>
      <c r="B15" s="24" t="s">
        <v>116</v>
      </c>
      <c r="C15" s="207">
        <v>6460</v>
      </c>
    </row>
    <row r="16" spans="1:4">
      <c r="A16" s="127" t="s">
        <v>80</v>
      </c>
      <c r="B16" s="1" t="s">
        <v>236</v>
      </c>
      <c r="C16" s="25">
        <v>1900</v>
      </c>
    </row>
    <row r="17" spans="1:3">
      <c r="A17" s="127"/>
      <c r="B17" s="1" t="s">
        <v>237</v>
      </c>
      <c r="C17" s="25">
        <v>1690</v>
      </c>
    </row>
    <row r="18" spans="1:3">
      <c r="A18" s="127"/>
      <c r="B18" s="1" t="s">
        <v>238</v>
      </c>
      <c r="C18" s="25">
        <v>1670</v>
      </c>
    </row>
    <row r="19" spans="1:3">
      <c r="A19" s="127"/>
      <c r="B19" s="1" t="s">
        <v>239</v>
      </c>
      <c r="C19" s="25">
        <v>1320</v>
      </c>
    </row>
    <row r="20" spans="1:3">
      <c r="A20" s="127"/>
      <c r="B20" s="1" t="s">
        <v>81</v>
      </c>
      <c r="C20" s="25">
        <v>120</v>
      </c>
    </row>
    <row r="21" spans="1:3">
      <c r="A21" s="1" t="s">
        <v>203</v>
      </c>
      <c r="B21" s="1" t="s">
        <v>78</v>
      </c>
      <c r="C21" s="25">
        <v>67650</v>
      </c>
    </row>
    <row r="22" spans="1:3">
      <c r="A22" s="1"/>
      <c r="B22" s="1" t="s">
        <v>118</v>
      </c>
      <c r="C22" s="25">
        <v>670</v>
      </c>
    </row>
    <row r="23" spans="1:3">
      <c r="A23" s="1" t="s">
        <v>204</v>
      </c>
      <c r="B23" s="1" t="s">
        <v>78</v>
      </c>
      <c r="C23" s="25">
        <v>50000</v>
      </c>
    </row>
    <row r="24" spans="1:3">
      <c r="A24" s="1"/>
      <c r="B24" s="1" t="s">
        <v>118</v>
      </c>
      <c r="C24" s="25">
        <v>500</v>
      </c>
    </row>
    <row r="25" spans="1:3">
      <c r="A25" s="1" t="s">
        <v>205</v>
      </c>
      <c r="B25" s="1" t="s">
        <v>78</v>
      </c>
      <c r="C25" s="25">
        <v>10000</v>
      </c>
    </row>
    <row r="26" spans="1:3">
      <c r="A26" s="1"/>
      <c r="B26" s="1" t="s">
        <v>118</v>
      </c>
      <c r="C26" s="25">
        <v>0</v>
      </c>
    </row>
    <row r="27" spans="1:3">
      <c r="A27" s="1" t="s">
        <v>257</v>
      </c>
      <c r="B27" s="24" t="s">
        <v>263</v>
      </c>
      <c r="C27" s="208">
        <v>11630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施設情報</vt:lpstr>
      <vt:lpstr>児童情報 </vt:lpstr>
      <vt:lpstr>明細書【幼稚園】</vt:lpstr>
      <vt:lpstr>集計【幼稚園】</vt:lpstr>
      <vt:lpstr>保育単価１【幼稚園】</vt:lpstr>
      <vt:lpstr>保育単価2</vt:lpstr>
      <vt:lpstr>施設情報!Print_Area</vt:lpstr>
      <vt:lpstr>明細書【幼稚園】!Print_Area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2021-01-18T09:39:49Z</cp:lastPrinted>
  <dcterms:created xsi:type="dcterms:W3CDTF">2021-07-12T10:25:40Z</dcterms:created>
  <dcterms:modified xsi:type="dcterms:W3CDTF">2025-04-30T05:38:48Z</dcterms:modified>
</cp:coreProperties>
</file>